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110" yWindow="-165" windowWidth="19440" windowHeight="10275" tabRatio="470"/>
  </bookViews>
  <sheets>
    <sheet name="29.06.2018" sheetId="4" r:id="rId1"/>
  </sheets>
  <definedNames>
    <definedName name="_xlnm._FilterDatabase" localSheetId="0" hidden="1">'29.06.2018'!$L$48:$O$51</definedName>
  </definedNames>
  <calcPr calcId="125725" iterateDelta="1E-4"/>
</workbook>
</file>

<file path=xl/calcChain.xml><?xml version="1.0" encoding="utf-8"?>
<calcChain xmlns="http://schemas.openxmlformats.org/spreadsheetml/2006/main">
  <c r="AG68" i="4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I68"/>
  <c r="H68"/>
  <c r="F68"/>
  <c r="E68"/>
  <c r="D68"/>
  <c r="C68"/>
  <c r="J68"/>
  <c r="J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I67"/>
  <c r="H67"/>
  <c r="F67"/>
  <c r="E67"/>
  <c r="D67"/>
  <c r="C67"/>
  <c r="AG51"/>
  <c r="AG50"/>
  <c r="AG49"/>
  <c r="AG48"/>
  <c r="AG47"/>
  <c r="AG46"/>
  <c r="AG45"/>
  <c r="AG44"/>
  <c r="AG43"/>
  <c r="AG34"/>
  <c r="AG29"/>
  <c r="AG33"/>
  <c r="AG32"/>
  <c r="AG31"/>
  <c r="AG30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D25"/>
  <c r="AC25"/>
  <c r="AC16" l="1"/>
  <c r="W34"/>
  <c r="W29"/>
  <c r="W25"/>
  <c r="W35" s="1"/>
  <c r="V16"/>
  <c r="U16"/>
  <c r="U34"/>
  <c r="U35" s="1"/>
  <c r="T35"/>
  <c r="R15"/>
  <c r="R14"/>
  <c r="R16" s="1"/>
  <c r="I29" l="1"/>
  <c r="I25"/>
  <c r="I16"/>
  <c r="H59"/>
  <c r="AF25" l="1"/>
  <c r="U25"/>
  <c r="T25"/>
  <c r="Q25"/>
  <c r="P25"/>
  <c r="N25"/>
  <c r="M25"/>
  <c r="L25"/>
  <c r="J25"/>
  <c r="H25"/>
  <c r="G25"/>
  <c r="F26"/>
  <c r="E25"/>
  <c r="D25"/>
  <c r="C25"/>
  <c r="Z33"/>
  <c r="Z23"/>
  <c r="V23"/>
  <c r="R23"/>
  <c r="S23" s="1"/>
  <c r="O23"/>
  <c r="K23"/>
  <c r="F23"/>
  <c r="E33"/>
  <c r="D33"/>
  <c r="C33"/>
  <c r="F33" s="1"/>
  <c r="K33" s="1"/>
  <c r="Z27"/>
  <c r="V27"/>
  <c r="R27"/>
  <c r="O27"/>
  <c r="F27"/>
  <c r="K27" s="1"/>
  <c r="S27" l="1"/>
  <c r="AA23"/>
  <c r="V33"/>
  <c r="R33"/>
  <c r="AB23" l="1"/>
  <c r="K24"/>
  <c r="R18" l="1"/>
  <c r="R19"/>
  <c r="R20"/>
  <c r="R21"/>
  <c r="R22"/>
  <c r="R24"/>
  <c r="S24" s="1"/>
  <c r="O24"/>
  <c r="AE23" l="1"/>
  <c r="AE25" s="1"/>
  <c r="V24"/>
  <c r="W24" s="1"/>
  <c r="X24" l="1"/>
  <c r="Y24" l="1"/>
  <c r="Y25" s="1"/>
  <c r="X25"/>
  <c r="Z24" l="1"/>
  <c r="AA24" s="1"/>
  <c r="AA25" s="1"/>
  <c r="AB24" l="1"/>
  <c r="AB25" s="1"/>
  <c r="D34" l="1"/>
  <c r="E34"/>
  <c r="G34"/>
  <c r="H34"/>
  <c r="I34"/>
  <c r="J34"/>
  <c r="L34"/>
  <c r="M34"/>
  <c r="N34"/>
  <c r="P34"/>
  <c r="Q34"/>
  <c r="X34"/>
  <c r="Y34"/>
  <c r="AA34"/>
  <c r="AB34"/>
  <c r="AC34"/>
  <c r="AD34"/>
  <c r="AE34"/>
  <c r="AF34"/>
  <c r="C34"/>
  <c r="O33"/>
  <c r="S33" s="1"/>
  <c r="V50" l="1"/>
  <c r="V49"/>
  <c r="U47" l="1"/>
  <c r="D47"/>
  <c r="E47"/>
  <c r="H47"/>
  <c r="I47"/>
  <c r="J47"/>
  <c r="L47"/>
  <c r="M47"/>
  <c r="N47"/>
  <c r="P47"/>
  <c r="Q47"/>
  <c r="T47"/>
  <c r="W47"/>
  <c r="X47"/>
  <c r="Y47"/>
  <c r="AA47"/>
  <c r="AB47"/>
  <c r="AC47"/>
  <c r="AD47"/>
  <c r="AE47"/>
  <c r="AF47"/>
  <c r="AF59"/>
  <c r="AE59"/>
  <c r="AD59"/>
  <c r="AC59"/>
  <c r="AC60" s="1"/>
  <c r="AB59"/>
  <c r="AA59"/>
  <c r="Y59"/>
  <c r="X59"/>
  <c r="W59"/>
  <c r="U59"/>
  <c r="T59"/>
  <c r="Q59"/>
  <c r="P59"/>
  <c r="N59"/>
  <c r="M59"/>
  <c r="L59"/>
  <c r="J59"/>
  <c r="I59"/>
  <c r="G59"/>
  <c r="E59"/>
  <c r="D59"/>
  <c r="C59"/>
  <c r="Z58"/>
  <c r="AG58" s="1"/>
  <c r="V58"/>
  <c r="V59" s="1"/>
  <c r="R58"/>
  <c r="O58"/>
  <c r="F58"/>
  <c r="K58" s="1"/>
  <c r="Z57"/>
  <c r="AG57" s="1"/>
  <c r="R57"/>
  <c r="O57"/>
  <c r="F57"/>
  <c r="K57" s="1"/>
  <c r="Z56"/>
  <c r="AG56" s="1"/>
  <c r="R56"/>
  <c r="O56"/>
  <c r="F56"/>
  <c r="K56" s="1"/>
  <c r="K59" s="1"/>
  <c r="AF55"/>
  <c r="AE55"/>
  <c r="AD55"/>
  <c r="AC55"/>
  <c r="AB55"/>
  <c r="AA55"/>
  <c r="Y55"/>
  <c r="X55"/>
  <c r="W55"/>
  <c r="V55"/>
  <c r="U55"/>
  <c r="T55"/>
  <c r="Q55"/>
  <c r="P55"/>
  <c r="N55"/>
  <c r="M55"/>
  <c r="L55"/>
  <c r="J55"/>
  <c r="I55"/>
  <c r="H55"/>
  <c r="G55"/>
  <c r="E55"/>
  <c r="D55"/>
  <c r="C55"/>
  <c r="Z54"/>
  <c r="AG54" s="1"/>
  <c r="R54"/>
  <c r="O54"/>
  <c r="F54"/>
  <c r="K54" s="1"/>
  <c r="Z53"/>
  <c r="AG53" s="1"/>
  <c r="R53"/>
  <c r="O53"/>
  <c r="F53"/>
  <c r="K53" s="1"/>
  <c r="Z52"/>
  <c r="AG52" s="1"/>
  <c r="R52"/>
  <c r="O52"/>
  <c r="F52"/>
  <c r="AF51"/>
  <c r="AE51"/>
  <c r="AD51"/>
  <c r="AC51"/>
  <c r="AB51"/>
  <c r="AA51"/>
  <c r="Y51"/>
  <c r="X51"/>
  <c r="W51"/>
  <c r="U51"/>
  <c r="T51"/>
  <c r="Q51"/>
  <c r="P51"/>
  <c r="N51"/>
  <c r="M51"/>
  <c r="L51"/>
  <c r="J51"/>
  <c r="I51"/>
  <c r="H51"/>
  <c r="G51"/>
  <c r="E51"/>
  <c r="D51"/>
  <c r="C51"/>
  <c r="Z50"/>
  <c r="R50"/>
  <c r="O50"/>
  <c r="F50"/>
  <c r="K50" s="1"/>
  <c r="Z49"/>
  <c r="R49"/>
  <c r="O49"/>
  <c r="F49"/>
  <c r="Z48"/>
  <c r="V48"/>
  <c r="V51" s="1"/>
  <c r="R48"/>
  <c r="O48"/>
  <c r="F48"/>
  <c r="K48" s="1"/>
  <c r="Z46"/>
  <c r="V46"/>
  <c r="R46"/>
  <c r="O46"/>
  <c r="C46"/>
  <c r="C47" s="1"/>
  <c r="Z45"/>
  <c r="V45"/>
  <c r="R45"/>
  <c r="O45"/>
  <c r="S45" s="1"/>
  <c r="F45"/>
  <c r="K45" s="1"/>
  <c r="Z44"/>
  <c r="V44"/>
  <c r="R44"/>
  <c r="O44"/>
  <c r="G44"/>
  <c r="G47" s="1"/>
  <c r="F44"/>
  <c r="Z43"/>
  <c r="V43"/>
  <c r="R43"/>
  <c r="O43"/>
  <c r="F43"/>
  <c r="K43" s="1"/>
  <c r="Z32"/>
  <c r="V32"/>
  <c r="R32"/>
  <c r="O32"/>
  <c r="F32"/>
  <c r="K32" s="1"/>
  <c r="T31"/>
  <c r="F31"/>
  <c r="Z30"/>
  <c r="V30"/>
  <c r="R30"/>
  <c r="O30"/>
  <c r="F30"/>
  <c r="AF29"/>
  <c r="AE29"/>
  <c r="AD29"/>
  <c r="AC29"/>
  <c r="AB29"/>
  <c r="AA29"/>
  <c r="Y29"/>
  <c r="X29"/>
  <c r="U29"/>
  <c r="T29"/>
  <c r="Q29"/>
  <c r="P29"/>
  <c r="N29"/>
  <c r="M29"/>
  <c r="L29"/>
  <c r="J29"/>
  <c r="H29"/>
  <c r="G29"/>
  <c r="E29"/>
  <c r="D29"/>
  <c r="C29"/>
  <c r="Z28"/>
  <c r="V28"/>
  <c r="R28"/>
  <c r="O28"/>
  <c r="F28"/>
  <c r="F29" s="1"/>
  <c r="Z26"/>
  <c r="V26"/>
  <c r="R26"/>
  <c r="O26"/>
  <c r="O29" s="1"/>
  <c r="K26"/>
  <c r="Z22"/>
  <c r="O22"/>
  <c r="F22"/>
  <c r="Z21"/>
  <c r="O21"/>
  <c r="F21"/>
  <c r="Z20"/>
  <c r="V20"/>
  <c r="O20"/>
  <c r="S20" s="1"/>
  <c r="F20"/>
  <c r="K20" s="1"/>
  <c r="K25" s="1"/>
  <c r="Z19"/>
  <c r="V19"/>
  <c r="O19"/>
  <c r="F19"/>
  <c r="Z18"/>
  <c r="V18"/>
  <c r="O18"/>
  <c r="F18"/>
  <c r="K18" s="1"/>
  <c r="Z17"/>
  <c r="V17"/>
  <c r="V25" s="1"/>
  <c r="R17"/>
  <c r="R25" s="1"/>
  <c r="O17"/>
  <c r="F17"/>
  <c r="K17" s="1"/>
  <c r="AF16"/>
  <c r="AE16"/>
  <c r="AD16"/>
  <c r="AB16"/>
  <c r="AA16"/>
  <c r="Y16"/>
  <c r="X16"/>
  <c r="W16"/>
  <c r="T16"/>
  <c r="Q16"/>
  <c r="P16"/>
  <c r="N16"/>
  <c r="M16"/>
  <c r="M35" s="1"/>
  <c r="L16"/>
  <c r="J16"/>
  <c r="H16"/>
  <c r="G16"/>
  <c r="E16"/>
  <c r="D16"/>
  <c r="C16"/>
  <c r="Z15"/>
  <c r="V15"/>
  <c r="O15"/>
  <c r="F15"/>
  <c r="K15" s="1"/>
  <c r="Z14"/>
  <c r="V14"/>
  <c r="O14"/>
  <c r="F14"/>
  <c r="K14" s="1"/>
  <c r="Z13"/>
  <c r="V13"/>
  <c r="R13"/>
  <c r="O13"/>
  <c r="K13"/>
  <c r="F13"/>
  <c r="Z12"/>
  <c r="V12"/>
  <c r="R12"/>
  <c r="O12"/>
  <c r="F12"/>
  <c r="K12" s="1"/>
  <c r="Z11"/>
  <c r="V11"/>
  <c r="R11"/>
  <c r="O11"/>
  <c r="F11"/>
  <c r="K11" s="1"/>
  <c r="Z10"/>
  <c r="V10"/>
  <c r="R10"/>
  <c r="O10"/>
  <c r="F10"/>
  <c r="K10" s="1"/>
  <c r="Z9"/>
  <c r="V9"/>
  <c r="R9"/>
  <c r="O9"/>
  <c r="F9"/>
  <c r="K9" s="1"/>
  <c r="Z8"/>
  <c r="V8"/>
  <c r="R8"/>
  <c r="O8"/>
  <c r="F8"/>
  <c r="K8" s="1"/>
  <c r="Z7"/>
  <c r="V7"/>
  <c r="R7"/>
  <c r="O7"/>
  <c r="F7"/>
  <c r="K7" s="1"/>
  <c r="C35" l="1"/>
  <c r="C69" s="1"/>
  <c r="Z25"/>
  <c r="S9"/>
  <c r="O25"/>
  <c r="S8"/>
  <c r="R29"/>
  <c r="R47"/>
  <c r="S53"/>
  <c r="S56"/>
  <c r="K52"/>
  <c r="K55" s="1"/>
  <c r="F55"/>
  <c r="S10"/>
  <c r="S13"/>
  <c r="Y35"/>
  <c r="AD35"/>
  <c r="O34"/>
  <c r="F46"/>
  <c r="K46" s="1"/>
  <c r="S49"/>
  <c r="R55"/>
  <c r="S57"/>
  <c r="S44"/>
  <c r="F51"/>
  <c r="S12"/>
  <c r="K28"/>
  <c r="K29" s="1"/>
  <c r="K30"/>
  <c r="K34" s="1"/>
  <c r="F34"/>
  <c r="Z34"/>
  <c r="O51"/>
  <c r="U60"/>
  <c r="Q35"/>
  <c r="AC35"/>
  <c r="AC69" s="1"/>
  <c r="S28"/>
  <c r="S32"/>
  <c r="E60"/>
  <c r="S54"/>
  <c r="R59"/>
  <c r="I60"/>
  <c r="V31"/>
  <c r="V34" s="1"/>
  <c r="T34"/>
  <c r="X60"/>
  <c r="S7"/>
  <c r="S11"/>
  <c r="S17"/>
  <c r="R34"/>
  <c r="K44"/>
  <c r="V47"/>
  <c r="V60" s="1"/>
  <c r="S46"/>
  <c r="R51"/>
  <c r="S52"/>
  <c r="F47"/>
  <c r="K47"/>
  <c r="AF60"/>
  <c r="Z16"/>
  <c r="S50"/>
  <c r="O47"/>
  <c r="E35"/>
  <c r="J35"/>
  <c r="Z29"/>
  <c r="S30"/>
  <c r="S34" s="1"/>
  <c r="Q60"/>
  <c r="O55"/>
  <c r="S58"/>
  <c r="S59" s="1"/>
  <c r="Z47"/>
  <c r="T60"/>
  <c r="P60"/>
  <c r="D60"/>
  <c r="AB60"/>
  <c r="S18"/>
  <c r="F16"/>
  <c r="O16"/>
  <c r="I35"/>
  <c r="N35"/>
  <c r="AA35"/>
  <c r="AE35"/>
  <c r="V29"/>
  <c r="S48"/>
  <c r="F59"/>
  <c r="O59"/>
  <c r="M60"/>
  <c r="M69" s="1"/>
  <c r="Y60"/>
  <c r="R60"/>
  <c r="L60"/>
  <c r="H60"/>
  <c r="K49"/>
  <c r="K51" s="1"/>
  <c r="G35"/>
  <c r="K16"/>
  <c r="AG55"/>
  <c r="D35"/>
  <c r="L35"/>
  <c r="AB35"/>
  <c r="AB69" s="1"/>
  <c r="AF35"/>
  <c r="Z55"/>
  <c r="G60"/>
  <c r="W60"/>
  <c r="AE60"/>
  <c r="J60"/>
  <c r="N60"/>
  <c r="AD60"/>
  <c r="S26"/>
  <c r="S43"/>
  <c r="H35"/>
  <c r="P35"/>
  <c r="X35"/>
  <c r="Z51"/>
  <c r="Z59"/>
  <c r="AG59" s="1"/>
  <c r="C60"/>
  <c r="AA60"/>
  <c r="AD69" l="1"/>
  <c r="S25"/>
  <c r="Q69"/>
  <c r="T69"/>
  <c r="D69"/>
  <c r="E69"/>
  <c r="W69"/>
  <c r="Y69"/>
  <c r="K35"/>
  <c r="J69"/>
  <c r="S16"/>
  <c r="F60"/>
  <c r="S47"/>
  <c r="O60"/>
  <c r="U69"/>
  <c r="AE69"/>
  <c r="V35"/>
  <c r="V69" s="1"/>
  <c r="X69"/>
  <c r="AG60"/>
  <c r="S51"/>
  <c r="S29"/>
  <c r="I69"/>
  <c r="S55"/>
  <c r="R35"/>
  <c r="R69" s="1"/>
  <c r="AA69"/>
  <c r="N69"/>
  <c r="P69"/>
  <c r="AF69"/>
  <c r="H69"/>
  <c r="L69"/>
  <c r="AG35"/>
  <c r="Z60"/>
  <c r="K60"/>
  <c r="Z35"/>
  <c r="O35"/>
  <c r="O69" l="1"/>
  <c r="K69"/>
  <c r="S35"/>
  <c r="AG69"/>
  <c r="S60"/>
  <c r="Z69"/>
  <c r="F24"/>
  <c r="F25" s="1"/>
  <c r="F35" l="1"/>
  <c r="F69" s="1"/>
  <c r="S69"/>
</calcChain>
</file>

<file path=xl/sharedStrings.xml><?xml version="1.0" encoding="utf-8"?>
<sst xmlns="http://schemas.openxmlformats.org/spreadsheetml/2006/main" count="178" uniqueCount="88">
  <si>
    <t>MEDICAMENTE CU SI FARA CONTRIBUTIE PERSONALA, din care:</t>
  </si>
  <si>
    <t>Programul national de DIABET ZAHARAT, din care:</t>
  </si>
  <si>
    <t>Programul national de ONCOLOGIE, din care:</t>
  </si>
  <si>
    <r>
      <t xml:space="preserve">Programul national de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</si>
  <si>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~ activitate curenta ~, din care:</t>
  </si>
  <si>
    <t>MEDICAMENTE, din care:</t>
  </si>
  <si>
    <t>MATERIALE SANITARE, din care:</t>
  </si>
  <si>
    <t>~ activitate curenta ~</t>
  </si>
  <si>
    <t>~ cost volum ~</t>
  </si>
  <si>
    <t>Valoarea contractului pentru eliberarea de medicamente cu si fara contributie personala</t>
  </si>
  <si>
    <t>Total ~ activitate curenta ~</t>
  </si>
  <si>
    <t>ADO</t>
  </si>
  <si>
    <t>INSULINA</t>
  </si>
  <si>
    <t>ADO+INSULINA</t>
  </si>
  <si>
    <t>Total MEDICAMENTE:</t>
  </si>
  <si>
    <t>adulti cu diabet zaharat insulinodepent automonitorizati</t>
  </si>
  <si>
    <t>copii cu diabet zaharat insulinodepent automonitorizati</t>
  </si>
  <si>
    <t>Total MATERIALE SANITARE:</t>
  </si>
  <si>
    <t>mucoviscidoza ADULTI</t>
  </si>
  <si>
    <t>mucoviscidoza COPII</t>
  </si>
  <si>
    <t>Total mucoviscidoza:</t>
  </si>
  <si>
    <t>TOTAL:</t>
  </si>
  <si>
    <t>Perioada</t>
  </si>
  <si>
    <t>Trimestrul I</t>
  </si>
  <si>
    <t>Trimestrul II</t>
  </si>
  <si>
    <t>Trimestrul III</t>
  </si>
  <si>
    <t>Trimestrul IV</t>
  </si>
  <si>
    <t>PROGRAMUL NATIONAL DE:</t>
  </si>
  <si>
    <t>DIABET ZAHARAT, din care:</t>
  </si>
  <si>
    <t>ONCOLOGIE, din care:</t>
  </si>
  <si>
    <r>
      <t xml:space="preserve"> </t>
    </r>
    <r>
      <rPr>
        <b/>
        <sz val="8"/>
        <rFont val="Arial"/>
        <family val="2"/>
      </rPr>
      <t>TRANSPLANT</t>
    </r>
    <r>
      <rPr>
        <b/>
        <sz val="6"/>
        <rFont val="Arial"/>
        <family val="2"/>
      </rPr>
      <t xml:space="preserve"> de organe, tesuturi si celule de origine umana, din care:</t>
    </r>
  </si>
  <si>
    <t>BOLI RARE, din care:</t>
  </si>
  <si>
    <t>TOTAL MEDICAMENTE CU SI FARA CONTRIBUTIE PERSONALA:</t>
  </si>
  <si>
    <t>TOTAL Programul national de DIABET ZAHARAT:</t>
  </si>
  <si>
    <t>TOTAL Programul national de ONCOLOGIE:</t>
  </si>
  <si>
    <t>TOTAL Programul national de tratament pentru BOLI RARE:</t>
  </si>
  <si>
    <t>TOTAL Programul national de TRANSPLANT de organe, tesuturi si celule de origine umana:</t>
  </si>
  <si>
    <t>Mucoviscidoza</t>
  </si>
  <si>
    <t>consum ~ cost volum-rezultat ~  raportat in SIUI</t>
  </si>
  <si>
    <t>~Mucoviscidoza~</t>
  </si>
  <si>
    <t>~Maladia Duchenne~</t>
  </si>
  <si>
    <t>~Neuropatie optică ereditară Leber~</t>
  </si>
  <si>
    <t>~Sindromul Preder Willi~</t>
  </si>
  <si>
    <t>~Scleroza laterala amiotrofica~</t>
  </si>
  <si>
    <t>~Angioedemul ereditar~</t>
  </si>
  <si>
    <t>~Fibroza Pulmonara Idiopatica~</t>
  </si>
  <si>
    <t>Valoarea contractului pentru eliberarea de medicamente compensate 90% din sublista B pentru pensionarii cu venituri sub 900lei/luna - Pensionari 50% C.N.A.S. -</t>
  </si>
  <si>
    <t>~ medicamente 40% - pentru pensionarii cu pensii de pana la 900 lei / prevazute a fi finantate din venituri proprii ale M.S. sub forma de transferuri catre F.N.U.A.S.S. ~</t>
  </si>
  <si>
    <t>Valoarea contractului pentru eliberarea de medicamente M.S.S.</t>
  </si>
  <si>
    <t>Data alocarii / suplimentarii</t>
  </si>
  <si>
    <t>29.12.2017</t>
  </si>
  <si>
    <t xml:space="preserve">~ cost volum-rezultat ~ finalizat </t>
  </si>
  <si>
    <t xml:space="preserve">~ cost volum ~ </t>
  </si>
  <si>
    <t>CONSUM PENTRU ANUL 2018</t>
  </si>
  <si>
    <r>
      <t xml:space="preserve">INFLUENTE AN 2018 </t>
    </r>
    <r>
      <rPr>
        <b/>
        <sz val="14"/>
        <color indexed="10"/>
        <rFont val="Arial"/>
        <family val="2"/>
      </rPr>
      <t xml:space="preserve">- </t>
    </r>
    <r>
      <rPr>
        <b/>
        <sz val="14"/>
        <color indexed="12"/>
        <rFont val="Arial"/>
        <family val="2"/>
      </rPr>
      <t>/ +</t>
    </r>
  </si>
  <si>
    <t>TOTAL AN 2018:</t>
  </si>
  <si>
    <t>Trim I 2018</t>
  </si>
  <si>
    <t>Ianuarie 2018</t>
  </si>
  <si>
    <t>Februarie 2018</t>
  </si>
  <si>
    <t>Martie 2018</t>
  </si>
  <si>
    <t>Aprilie 2018</t>
  </si>
  <si>
    <t>Mai 2018</t>
  </si>
  <si>
    <t>Iunie 2018</t>
  </si>
  <si>
    <t>Iulie 2018</t>
  </si>
  <si>
    <t>August 2018</t>
  </si>
  <si>
    <t>Septembrie 2018</t>
  </si>
  <si>
    <t>Octombrie 2018</t>
  </si>
  <si>
    <t>Noiembrie 2018</t>
  </si>
  <si>
    <t>Decembrie 2018</t>
  </si>
  <si>
    <t>Art. 8 / 2017</t>
  </si>
  <si>
    <t>26.01.2018</t>
  </si>
  <si>
    <t>31.01.2018</t>
  </si>
  <si>
    <t>FILA BUGET ALOCATA PE ANUL 2018</t>
  </si>
  <si>
    <t>04.04.2018</t>
  </si>
  <si>
    <t>19.03.2018</t>
  </si>
  <si>
    <t>21.03.2018</t>
  </si>
  <si>
    <t>29.03.2018</t>
  </si>
  <si>
    <t>07.03.2018/ Art. 183/2017</t>
  </si>
  <si>
    <t>27.04.2018</t>
  </si>
  <si>
    <t>04.05.2018</t>
  </si>
  <si>
    <t>25.05.2018</t>
  </si>
  <si>
    <t>23.04.2018</t>
  </si>
  <si>
    <t>Trim II 2018</t>
  </si>
  <si>
    <t xml:space="preserve">~ cost volum-rezultat ~ </t>
  </si>
  <si>
    <t>13.06.2018</t>
  </si>
  <si>
    <t>21.06.2018</t>
  </si>
  <si>
    <t>29.06.2018</t>
  </si>
  <si>
    <t xml:space="preserve">~ cost volum-rezultat finalizat ~ </t>
  </si>
</sst>
</file>

<file path=xl/styles.xml><?xml version="1.0" encoding="utf-8"?>
<styleSheet xmlns="http://schemas.openxmlformats.org/spreadsheetml/2006/main">
  <numFmts count="1">
    <numFmt numFmtId="164" formatCode="_([$€]* #,##0.00_);_([$€]* \(#,##0.00\);_([$€]* \-??_);_(@_)"/>
  </numFmts>
  <fonts count="2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6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i/>
      <sz val="6"/>
      <color rgb="FFFF0000"/>
      <name val="Arial"/>
      <family val="2"/>
    </font>
    <font>
      <b/>
      <sz val="14"/>
      <color rgb="FFFF0000"/>
      <name val="Arial"/>
      <family val="2"/>
    </font>
    <font>
      <sz val="7"/>
      <color theme="8" tint="-0.499984740745262"/>
      <name val="Arial"/>
      <family val="2"/>
    </font>
    <font>
      <sz val="8"/>
      <color theme="8" tint="-0.499984740745262"/>
      <name val="Arial"/>
      <family val="2"/>
    </font>
    <font>
      <b/>
      <sz val="8"/>
      <color theme="8" tint="-0.499984740745262"/>
      <name val="Arial"/>
      <family val="2"/>
    </font>
    <font>
      <b/>
      <i/>
      <sz val="6"/>
      <name val="Arial"/>
      <family val="2"/>
    </font>
    <font>
      <sz val="6"/>
      <color theme="8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15" fillId="0" borderId="0" applyFill="0" applyBorder="0" applyAlignment="0" applyProtection="0"/>
    <xf numFmtId="0" fontId="16" fillId="0" borderId="0"/>
    <xf numFmtId="0" fontId="16" fillId="0" borderId="0"/>
    <xf numFmtId="0" fontId="1" fillId="0" borderId="0"/>
  </cellStyleXfs>
  <cellXfs count="194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4" fontId="13" fillId="6" borderId="38" xfId="0" applyNumberFormat="1" applyFont="1" applyFill="1" applyBorder="1" applyAlignment="1">
      <alignment horizontal="right" vertical="center" shrinkToFit="1"/>
    </xf>
    <xf numFmtId="0" fontId="17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4" fontId="13" fillId="6" borderId="18" xfId="0" applyNumberFormat="1" applyFont="1" applyFill="1" applyBorder="1" applyAlignment="1">
      <alignment horizontal="right" vertical="center" shrinkToFit="1"/>
    </xf>
    <xf numFmtId="4" fontId="13" fillId="6" borderId="27" xfId="0" applyNumberFormat="1" applyFont="1" applyFill="1" applyBorder="1" applyAlignment="1">
      <alignment horizontal="right" vertical="center" shrinkToFit="1"/>
    </xf>
    <xf numFmtId="4" fontId="13" fillId="6" borderId="43" xfId="0" applyNumberFormat="1" applyFont="1" applyFill="1" applyBorder="1" applyAlignment="1">
      <alignment horizontal="right" vertical="center" shrinkToFit="1"/>
    </xf>
    <xf numFmtId="4" fontId="13" fillId="6" borderId="32" xfId="0" applyNumberFormat="1" applyFont="1" applyFill="1" applyBorder="1" applyAlignment="1">
      <alignment horizontal="right" vertical="center" shrinkToFit="1"/>
    </xf>
    <xf numFmtId="4" fontId="13" fillId="6" borderId="31" xfId="0" applyNumberFormat="1" applyFont="1" applyFill="1" applyBorder="1" applyAlignment="1">
      <alignment horizontal="right" vertical="center" shrinkToFit="1"/>
    </xf>
    <xf numFmtId="4" fontId="3" fillId="6" borderId="35" xfId="0" applyNumberFormat="1" applyFont="1" applyFill="1" applyBorder="1" applyAlignment="1">
      <alignment horizontal="right" vertical="center" shrinkToFit="1"/>
    </xf>
    <xf numFmtId="4" fontId="8" fillId="5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12" fillId="0" borderId="0" xfId="0" applyNumberFormat="1" applyFont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3" fillId="3" borderId="35" xfId="0" applyNumberFormat="1" applyFont="1" applyFill="1" applyBorder="1" applyAlignment="1">
      <alignment horizontal="right" vertical="center" shrinkToFit="1"/>
    </xf>
    <xf numFmtId="4" fontId="3" fillId="3" borderId="41" xfId="0" applyNumberFormat="1" applyFont="1" applyFill="1" applyBorder="1" applyAlignment="1">
      <alignment horizontal="right" vertical="center" shrinkToFit="1"/>
    </xf>
    <xf numFmtId="49" fontId="3" fillId="3" borderId="21" xfId="0" applyNumberFormat="1" applyFont="1" applyFill="1" applyBorder="1" applyAlignment="1">
      <alignment horizontal="center" vertical="center" shrinkToFit="1"/>
    </xf>
    <xf numFmtId="4" fontId="3" fillId="3" borderId="45" xfId="0" applyNumberFormat="1" applyFont="1" applyFill="1" applyBorder="1" applyAlignment="1">
      <alignment horizontal="right" vertical="center" shrinkToFit="1"/>
    </xf>
    <xf numFmtId="4" fontId="3" fillId="3" borderId="21" xfId="0" applyNumberFormat="1" applyFont="1" applyFill="1" applyBorder="1" applyAlignment="1">
      <alignment horizontal="right" vertical="center" shrinkToFit="1"/>
    </xf>
    <xf numFmtId="4" fontId="13" fillId="6" borderId="39" xfId="0" applyNumberFormat="1" applyFont="1" applyFill="1" applyBorder="1" applyAlignment="1">
      <alignment horizontal="right" vertical="center" shrinkToFit="1"/>
    </xf>
    <xf numFmtId="4" fontId="3" fillId="3" borderId="50" xfId="0" applyNumberFormat="1" applyFont="1" applyFill="1" applyBorder="1" applyAlignment="1">
      <alignment horizontal="right" vertical="center" shrinkToFit="1"/>
    </xf>
    <xf numFmtId="4" fontId="3" fillId="3" borderId="51" xfId="0" applyNumberFormat="1" applyFont="1" applyFill="1" applyBorder="1" applyAlignment="1">
      <alignment horizontal="right" vertical="center" shrinkToFit="1"/>
    </xf>
    <xf numFmtId="4" fontId="3" fillId="3" borderId="36" xfId="0" applyNumberFormat="1" applyFont="1" applyFill="1" applyBorder="1" applyAlignment="1">
      <alignment horizontal="right" vertical="center" shrinkToFit="1"/>
    </xf>
    <xf numFmtId="4" fontId="3" fillId="6" borderId="50" xfId="0" applyNumberFormat="1" applyFont="1" applyFill="1" applyBorder="1" applyAlignment="1">
      <alignment horizontal="right" vertical="center" shrinkToFit="1"/>
    </xf>
    <xf numFmtId="49" fontId="13" fillId="3" borderId="30" xfId="0" applyNumberFormat="1" applyFont="1" applyFill="1" applyBorder="1" applyAlignment="1">
      <alignment horizontal="left" vertical="center" wrapText="1"/>
    </xf>
    <xf numFmtId="4" fontId="8" fillId="5" borderId="3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3" fillId="6" borderId="28" xfId="0" applyNumberFormat="1" applyFont="1" applyFill="1" applyBorder="1" applyAlignment="1">
      <alignment horizontal="right" vertical="center" shrinkToFit="1"/>
    </xf>
    <xf numFmtId="0" fontId="11" fillId="5" borderId="34" xfId="1" applyFont="1" applyFill="1" applyBorder="1" applyAlignment="1">
      <alignment horizontal="center" vertical="center" wrapText="1"/>
    </xf>
    <xf numFmtId="4" fontId="8" fillId="5" borderId="25" xfId="0" applyNumberFormat="1" applyFont="1" applyFill="1" applyBorder="1" applyAlignment="1">
      <alignment horizontal="center" vertical="center"/>
    </xf>
    <xf numFmtId="4" fontId="8" fillId="5" borderId="47" xfId="0" applyNumberFormat="1" applyFont="1" applyFill="1" applyBorder="1" applyAlignment="1">
      <alignment horizontal="center" vertical="center" wrapText="1" shrinkToFit="1"/>
    </xf>
    <xf numFmtId="4" fontId="8" fillId="5" borderId="25" xfId="0" applyNumberFormat="1" applyFont="1" applyFill="1" applyBorder="1" applyAlignment="1">
      <alignment horizontal="center" vertical="center" wrapText="1" shrinkToFit="1"/>
    </xf>
    <xf numFmtId="49" fontId="13" fillId="3" borderId="24" xfId="0" applyNumberFormat="1" applyFont="1" applyFill="1" applyBorder="1" applyAlignment="1">
      <alignment horizontal="left" vertical="center" wrapText="1"/>
    </xf>
    <xf numFmtId="4" fontId="3" fillId="3" borderId="10" xfId="0" applyNumberFormat="1" applyFont="1" applyFill="1" applyBorder="1" applyAlignment="1">
      <alignment horizontal="right" vertical="center" shrinkToFit="1"/>
    </xf>
    <xf numFmtId="0" fontId="9" fillId="5" borderId="33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  <xf numFmtId="4" fontId="13" fillId="6" borderId="20" xfId="0" applyNumberFormat="1" applyFont="1" applyFill="1" applyBorder="1" applyAlignment="1">
      <alignment horizontal="right" vertical="center" shrinkToFit="1"/>
    </xf>
    <xf numFmtId="4" fontId="13" fillId="6" borderId="40" xfId="0" applyNumberFormat="1" applyFont="1" applyFill="1" applyBorder="1" applyAlignment="1">
      <alignment horizontal="right" vertical="center" shrinkToFit="1"/>
    </xf>
    <xf numFmtId="49" fontId="13" fillId="3" borderId="19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13" fillId="6" borderId="15" xfId="0" applyNumberFormat="1" applyFont="1" applyFill="1" applyBorder="1" applyAlignment="1">
      <alignment horizontal="right" vertical="center" shrinkToFit="1"/>
    </xf>
    <xf numFmtId="4" fontId="13" fillId="6" borderId="23" xfId="0" applyNumberFormat="1" applyFont="1" applyFill="1" applyBorder="1" applyAlignment="1">
      <alignment horizontal="right" vertical="center" shrinkToFit="1"/>
    </xf>
    <xf numFmtId="4" fontId="3" fillId="6" borderId="51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3" borderId="21" xfId="0" applyFont="1" applyFill="1" applyBorder="1" applyAlignment="1">
      <alignment horizontal="center" vertical="center" shrinkToFit="1"/>
    </xf>
    <xf numFmtId="4" fontId="13" fillId="6" borderId="51" xfId="0" applyNumberFormat="1" applyFont="1" applyFill="1" applyBorder="1" applyAlignment="1">
      <alignment horizontal="right" vertical="center" shrinkToFit="1"/>
    </xf>
    <xf numFmtId="0" fontId="10" fillId="5" borderId="25" xfId="1" applyFont="1" applyFill="1" applyBorder="1" applyAlignment="1">
      <alignment horizontal="center" vertical="center" wrapText="1"/>
    </xf>
    <xf numFmtId="0" fontId="11" fillId="5" borderId="25" xfId="1" applyFont="1" applyFill="1" applyBorder="1" applyAlignment="1">
      <alignment horizontal="center" vertical="center" wrapText="1"/>
    </xf>
    <xf numFmtId="4" fontId="13" fillId="6" borderId="7" xfId="0" applyNumberFormat="1" applyFont="1" applyFill="1" applyBorder="1" applyAlignment="1">
      <alignment horizontal="right" vertical="center" shrinkToFit="1"/>
    </xf>
    <xf numFmtId="4" fontId="13" fillId="6" borderId="8" xfId="0" applyNumberFormat="1" applyFont="1" applyFill="1" applyBorder="1" applyAlignment="1">
      <alignment horizontal="right" vertical="center" shrinkToFit="1"/>
    </xf>
    <xf numFmtId="4" fontId="13" fillId="6" borderId="22" xfId="0" applyNumberFormat="1" applyFont="1" applyFill="1" applyBorder="1" applyAlignment="1">
      <alignment horizontal="right" vertical="center" shrinkToFit="1"/>
    </xf>
    <xf numFmtId="4" fontId="13" fillId="6" borderId="10" xfId="0" applyNumberFormat="1" applyFont="1" applyFill="1" applyBorder="1" applyAlignment="1">
      <alignment horizontal="right" vertical="center" shrinkToFit="1"/>
    </xf>
    <xf numFmtId="4" fontId="13" fillId="6" borderId="44" xfId="0" applyNumberFormat="1" applyFont="1" applyFill="1" applyBorder="1" applyAlignment="1">
      <alignment horizontal="right" vertical="center" shrinkToFit="1"/>
    </xf>
    <xf numFmtId="4" fontId="13" fillId="6" borderId="2" xfId="0" applyNumberFormat="1" applyFont="1" applyFill="1" applyBorder="1" applyAlignment="1">
      <alignment horizontal="right" vertical="center" shrinkToFit="1"/>
    </xf>
    <xf numFmtId="4" fontId="13" fillId="6" borderId="9" xfId="0" applyNumberFormat="1" applyFont="1" applyFill="1" applyBorder="1" applyAlignment="1">
      <alignment horizontal="right" vertical="center" shrinkToFit="1"/>
    </xf>
    <xf numFmtId="4" fontId="13" fillId="6" borderId="5" xfId="0" applyNumberFormat="1" applyFont="1" applyFill="1" applyBorder="1" applyAlignment="1">
      <alignment horizontal="right" vertical="center" shrinkToFit="1"/>
    </xf>
    <xf numFmtId="4" fontId="13" fillId="6" borderId="46" xfId="0" applyNumberFormat="1" applyFont="1" applyFill="1" applyBorder="1" applyAlignment="1">
      <alignment horizontal="right" vertical="center" shrinkToFit="1"/>
    </xf>
    <xf numFmtId="4" fontId="3" fillId="3" borderId="7" xfId="0" applyNumberFormat="1" applyFont="1" applyFill="1" applyBorder="1" applyAlignment="1">
      <alignment horizontal="right" vertical="center" shrinkToFit="1"/>
    </xf>
    <xf numFmtId="4" fontId="3" fillId="3" borderId="8" xfId="0" applyNumberFormat="1" applyFont="1" applyFill="1" applyBorder="1" applyAlignment="1">
      <alignment horizontal="right" vertical="center" shrinkToFit="1"/>
    </xf>
    <xf numFmtId="4" fontId="3" fillId="3" borderId="22" xfId="0" applyNumberFormat="1" applyFont="1" applyFill="1" applyBorder="1" applyAlignment="1">
      <alignment horizontal="right" vertical="center" shrinkToFit="1"/>
    </xf>
    <xf numFmtId="4" fontId="3" fillId="3" borderId="44" xfId="0" applyNumberFormat="1" applyFont="1" applyFill="1" applyBorder="1" applyAlignment="1">
      <alignment horizontal="right" vertical="center" shrinkToFit="1"/>
    </xf>
    <xf numFmtId="4" fontId="3" fillId="3" borderId="9" xfId="0" applyNumberFormat="1" applyFont="1" applyFill="1" applyBorder="1" applyAlignment="1">
      <alignment horizontal="right" vertical="center" shrinkToFit="1"/>
    </xf>
    <xf numFmtId="4" fontId="3" fillId="6" borderId="41" xfId="0" applyNumberFormat="1" applyFont="1" applyFill="1" applyBorder="1" applyAlignment="1">
      <alignment horizontal="right" vertical="center" shrinkToFit="1"/>
    </xf>
    <xf numFmtId="4" fontId="21" fillId="6" borderId="35" xfId="0" applyNumberFormat="1" applyFont="1" applyFill="1" applyBorder="1" applyAlignment="1">
      <alignment horizontal="right" vertical="center" shrinkToFit="1"/>
    </xf>
    <xf numFmtId="4" fontId="20" fillId="6" borderId="32" xfId="0" applyNumberFormat="1" applyFont="1" applyFill="1" applyBorder="1" applyAlignment="1">
      <alignment horizontal="right" vertical="center" shrinkToFit="1"/>
    </xf>
    <xf numFmtId="4" fontId="20" fillId="6" borderId="38" xfId="0" applyNumberFormat="1" applyFont="1" applyFill="1" applyBorder="1" applyAlignment="1">
      <alignment horizontal="right" vertical="center" shrinkToFit="1"/>
    </xf>
    <xf numFmtId="4" fontId="20" fillId="6" borderId="27" xfId="0" applyNumberFormat="1" applyFont="1" applyFill="1" applyBorder="1" applyAlignment="1">
      <alignment horizontal="right" vertical="center" shrinkToFit="1"/>
    </xf>
    <xf numFmtId="4" fontId="13" fillId="6" borderId="52" xfId="0" applyNumberFormat="1" applyFont="1" applyFill="1" applyBorder="1" applyAlignment="1">
      <alignment horizontal="right" vertical="center" shrinkToFit="1"/>
    </xf>
    <xf numFmtId="4" fontId="13" fillId="6" borderId="53" xfId="0" applyNumberFormat="1" applyFont="1" applyFill="1" applyBorder="1" applyAlignment="1">
      <alignment horizontal="right" vertical="center" shrinkToFit="1"/>
    </xf>
    <xf numFmtId="4" fontId="13" fillId="6" borderId="54" xfId="0" applyNumberFormat="1" applyFont="1" applyFill="1" applyBorder="1" applyAlignment="1">
      <alignment horizontal="right" vertical="center" shrinkToFit="1"/>
    </xf>
    <xf numFmtId="4" fontId="13" fillId="6" borderId="37" xfId="0" applyNumberFormat="1" applyFont="1" applyFill="1" applyBorder="1" applyAlignment="1">
      <alignment horizontal="right" vertical="center" shrinkToFit="1"/>
    </xf>
    <xf numFmtId="4" fontId="6" fillId="4" borderId="32" xfId="0" applyNumberFormat="1" applyFont="1" applyFill="1" applyBorder="1" applyAlignment="1">
      <alignment horizontal="center" vertical="center" wrapText="1" shrinkToFit="1"/>
    </xf>
    <xf numFmtId="0" fontId="9" fillId="5" borderId="47" xfId="1" applyFont="1" applyFill="1" applyBorder="1" applyAlignment="1">
      <alignment horizontal="center" vertical="center" wrapText="1"/>
    </xf>
    <xf numFmtId="49" fontId="13" fillId="3" borderId="11" xfId="0" applyNumberFormat="1" applyFont="1" applyFill="1" applyBorder="1" applyAlignment="1">
      <alignment horizontal="left" vertical="center" wrapText="1"/>
    </xf>
    <xf numFmtId="49" fontId="13" fillId="3" borderId="56" xfId="0" applyNumberFormat="1" applyFont="1" applyFill="1" applyBorder="1" applyAlignment="1">
      <alignment horizontal="left" vertical="center" wrapText="1"/>
    </xf>
    <xf numFmtId="49" fontId="13" fillId="3" borderId="57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center" vertical="center" shrinkToFit="1"/>
    </xf>
    <xf numFmtId="49" fontId="13" fillId="3" borderId="55" xfId="0" applyNumberFormat="1" applyFont="1" applyFill="1" applyBorder="1" applyAlignment="1">
      <alignment horizontal="left" vertical="center" wrapText="1"/>
    </xf>
    <xf numFmtId="4" fontId="13" fillId="6" borderId="59" xfId="0" applyNumberFormat="1" applyFont="1" applyFill="1" applyBorder="1" applyAlignment="1">
      <alignment horizontal="right" vertical="center" shrinkToFit="1"/>
    </xf>
    <xf numFmtId="4" fontId="13" fillId="6" borderId="29" xfId="0" applyNumberFormat="1" applyFont="1" applyFill="1" applyBorder="1" applyAlignment="1">
      <alignment horizontal="right" vertical="center" shrinkToFit="1"/>
    </xf>
    <xf numFmtId="4" fontId="13" fillId="6" borderId="30" xfId="0" applyNumberFormat="1" applyFont="1" applyFill="1" applyBorder="1" applyAlignment="1">
      <alignment horizontal="right" vertical="center" shrinkToFit="1"/>
    </xf>
    <xf numFmtId="4" fontId="13" fillId="6" borderId="24" xfId="0" applyNumberFormat="1" applyFont="1" applyFill="1" applyBorder="1" applyAlignment="1">
      <alignment horizontal="right" vertical="center" shrinkToFit="1"/>
    </xf>
    <xf numFmtId="4" fontId="3" fillId="6" borderId="21" xfId="0" applyNumberFormat="1" applyFont="1" applyFill="1" applyBorder="1" applyAlignment="1">
      <alignment horizontal="right" vertical="center" shrinkToFit="1"/>
    </xf>
    <xf numFmtId="0" fontId="3" fillId="3" borderId="10" xfId="0" applyFont="1" applyFill="1" applyBorder="1" applyAlignment="1">
      <alignment horizontal="center" vertical="center" wrapText="1"/>
    </xf>
    <xf numFmtId="49" fontId="13" fillId="3" borderId="29" xfId="0" applyNumberFormat="1" applyFont="1" applyFill="1" applyBorder="1" applyAlignment="1">
      <alignment horizontal="left" vertical="center" wrapText="1"/>
    </xf>
    <xf numFmtId="49" fontId="9" fillId="3" borderId="30" xfId="0" applyNumberFormat="1" applyFont="1" applyFill="1" applyBorder="1" applyAlignment="1">
      <alignment horizontal="left" vertical="center" wrapText="1"/>
    </xf>
    <xf numFmtId="49" fontId="13" fillId="3" borderId="12" xfId="0" applyNumberFormat="1" applyFont="1" applyFill="1" applyBorder="1" applyAlignment="1">
      <alignment horizontal="center" vertical="center" wrapText="1"/>
    </xf>
    <xf numFmtId="4" fontId="13" fillId="6" borderId="36" xfId="0" applyNumberFormat="1" applyFont="1" applyFill="1" applyBorder="1" applyAlignment="1">
      <alignment horizontal="right" vertical="center" shrinkToFit="1"/>
    </xf>
    <xf numFmtId="4" fontId="6" fillId="4" borderId="32" xfId="0" applyNumberFormat="1" applyFont="1" applyFill="1" applyBorder="1" applyAlignment="1">
      <alignment horizontal="center" vertical="center" wrapText="1"/>
    </xf>
    <xf numFmtId="0" fontId="22" fillId="5" borderId="25" xfId="1" applyFont="1" applyFill="1" applyBorder="1" applyAlignment="1">
      <alignment horizontal="center" vertical="center" wrapText="1"/>
    </xf>
    <xf numFmtId="4" fontId="20" fillId="6" borderId="18" xfId="0" applyNumberFormat="1" applyFont="1" applyFill="1" applyBorder="1" applyAlignment="1">
      <alignment horizontal="right" vertical="center" shrinkToFit="1"/>
    </xf>
    <xf numFmtId="4" fontId="13" fillId="6" borderId="47" xfId="0" applyNumberFormat="1" applyFont="1" applyFill="1" applyBorder="1" applyAlignment="1">
      <alignment horizontal="right" vertical="center" shrinkToFit="1"/>
    </xf>
    <xf numFmtId="4" fontId="13" fillId="6" borderId="25" xfId="0" applyNumberFormat="1" applyFont="1" applyFill="1" applyBorder="1" applyAlignment="1">
      <alignment horizontal="right" vertical="center" shrinkToFit="1"/>
    </xf>
    <xf numFmtId="4" fontId="13" fillId="6" borderId="34" xfId="0" applyNumberFormat="1" applyFont="1" applyFill="1" applyBorder="1" applyAlignment="1">
      <alignment horizontal="right" vertical="center" shrinkToFit="1"/>
    </xf>
    <xf numFmtId="49" fontId="3" fillId="3" borderId="10" xfId="0" applyNumberFormat="1" applyFont="1" applyFill="1" applyBorder="1" applyAlignment="1">
      <alignment horizontal="center" vertical="center" shrinkToFit="1"/>
    </xf>
    <xf numFmtId="4" fontId="13" fillId="6" borderId="16" xfId="0" applyNumberFormat="1" applyFont="1" applyFill="1" applyBorder="1" applyAlignment="1">
      <alignment horizontal="right" vertical="center" shrinkToFit="1"/>
    </xf>
    <xf numFmtId="4" fontId="13" fillId="6" borderId="61" xfId="0" applyNumberFormat="1" applyFont="1" applyFill="1" applyBorder="1" applyAlignment="1">
      <alignment horizontal="right" vertical="center" shrinkToFit="1"/>
    </xf>
    <xf numFmtId="49" fontId="13" fillId="3" borderId="60" xfId="0" applyNumberFormat="1" applyFont="1" applyFill="1" applyBorder="1" applyAlignment="1">
      <alignment horizontal="left" vertical="center" wrapText="1"/>
    </xf>
    <xf numFmtId="4" fontId="13" fillId="6" borderId="62" xfId="0" applyNumberFormat="1" applyFont="1" applyFill="1" applyBorder="1" applyAlignment="1">
      <alignment horizontal="right" vertical="center" shrinkToFit="1"/>
    </xf>
    <xf numFmtId="4" fontId="13" fillId="6" borderId="63" xfId="0" applyNumberFormat="1" applyFont="1" applyFill="1" applyBorder="1" applyAlignment="1">
      <alignment horizontal="right" vertical="center" shrinkToFit="1"/>
    </xf>
    <xf numFmtId="4" fontId="13" fillId="6" borderId="64" xfId="0" applyNumberFormat="1" applyFont="1" applyFill="1" applyBorder="1" applyAlignment="1">
      <alignment horizontal="right" vertical="center" shrinkToFit="1"/>
    </xf>
    <xf numFmtId="4" fontId="13" fillId="6" borderId="26" xfId="0" applyNumberFormat="1" applyFont="1" applyFill="1" applyBorder="1" applyAlignment="1">
      <alignment horizontal="right" vertical="center" shrinkToFit="1"/>
    </xf>
    <xf numFmtId="4" fontId="20" fillId="6" borderId="25" xfId="0" applyNumberFormat="1" applyFont="1" applyFill="1" applyBorder="1" applyAlignment="1">
      <alignment horizontal="right" vertical="center" shrinkToFit="1"/>
    </xf>
    <xf numFmtId="4" fontId="3" fillId="6" borderId="44" xfId="0" applyNumberFormat="1" applyFont="1" applyFill="1" applyBorder="1" applyAlignment="1">
      <alignment horizontal="right" vertical="center" shrinkToFit="1"/>
    </xf>
    <xf numFmtId="4" fontId="3" fillId="6" borderId="8" xfId="0" applyNumberFormat="1" applyFont="1" applyFill="1" applyBorder="1" applyAlignment="1">
      <alignment horizontal="right" vertical="center" shrinkToFit="1"/>
    </xf>
    <xf numFmtId="4" fontId="3" fillId="6" borderId="9" xfId="0" applyNumberFormat="1" applyFont="1" applyFill="1" applyBorder="1" applyAlignment="1">
      <alignment horizontal="right" vertical="center" shrinkToFit="1"/>
    </xf>
    <xf numFmtId="4" fontId="3" fillId="6" borderId="59" xfId="0" applyNumberFormat="1" applyFont="1" applyFill="1" applyBorder="1" applyAlignment="1">
      <alignment horizontal="right" vertical="center" shrinkToFit="1"/>
    </xf>
    <xf numFmtId="49" fontId="3" fillId="3" borderId="1" xfId="0" applyNumberFormat="1" applyFont="1" applyFill="1" applyBorder="1" applyAlignment="1">
      <alignment horizontal="center" vertical="center" shrinkToFit="1"/>
    </xf>
    <xf numFmtId="4" fontId="3" fillId="6" borderId="46" xfId="0" applyNumberFormat="1" applyFont="1" applyFill="1" applyBorder="1" applyAlignment="1">
      <alignment horizontal="right" vertical="center" shrinkToFit="1"/>
    </xf>
    <xf numFmtId="4" fontId="3" fillId="6" borderId="5" xfId="0" applyNumberFormat="1" applyFont="1" applyFill="1" applyBorder="1" applyAlignment="1">
      <alignment horizontal="right" vertical="center" shrinkToFit="1"/>
    </xf>
    <xf numFmtId="4" fontId="3" fillId="6" borderId="65" xfId="0" applyNumberFormat="1" applyFont="1" applyFill="1" applyBorder="1" applyAlignment="1">
      <alignment horizontal="right" vertical="center" shrinkToFit="1"/>
    </xf>
    <xf numFmtId="4" fontId="3" fillId="6" borderId="13" xfId="0" applyNumberFormat="1" applyFont="1" applyFill="1" applyBorder="1" applyAlignment="1">
      <alignment horizontal="right" vertical="center" shrinkToFit="1"/>
    </xf>
    <xf numFmtId="4" fontId="6" fillId="4" borderId="20" xfId="0" applyNumberFormat="1" applyFont="1" applyFill="1" applyBorder="1" applyAlignment="1">
      <alignment horizontal="center" vertical="center" wrapText="1"/>
    </xf>
    <xf numFmtId="4" fontId="6" fillId="4" borderId="26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25" xfId="0" applyNumberFormat="1" applyFont="1" applyFill="1" applyBorder="1" applyAlignment="1">
      <alignment horizontal="center" vertical="center" wrapText="1"/>
    </xf>
    <xf numFmtId="4" fontId="7" fillId="3" borderId="28" xfId="0" applyNumberFormat="1" applyFont="1" applyFill="1" applyBorder="1" applyAlignment="1">
      <alignment horizontal="center" vertical="center" wrapText="1"/>
    </xf>
    <xf numFmtId="4" fontId="7" fillId="3" borderId="34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33" xfId="0" applyNumberFormat="1" applyFont="1" applyFill="1" applyBorder="1" applyAlignment="1">
      <alignment horizontal="center" vertical="center" wrapText="1"/>
    </xf>
    <xf numFmtId="4" fontId="6" fillId="4" borderId="28" xfId="0" applyNumberFormat="1" applyFont="1" applyFill="1" applyBorder="1" applyAlignment="1">
      <alignment horizontal="center" vertical="center" wrapText="1"/>
    </xf>
    <xf numFmtId="4" fontId="6" fillId="4" borderId="34" xfId="0" applyNumberFormat="1" applyFont="1" applyFill="1" applyBorder="1" applyAlignment="1">
      <alignment horizontal="center" vertical="center" wrapText="1"/>
    </xf>
    <xf numFmtId="4" fontId="6" fillId="4" borderId="49" xfId="0" applyNumberFormat="1" applyFont="1" applyFill="1" applyBorder="1" applyAlignment="1">
      <alignment horizontal="center" vertical="center" wrapText="1"/>
    </xf>
    <xf numFmtId="4" fontId="6" fillId="4" borderId="48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/>
    </xf>
    <xf numFmtId="4" fontId="7" fillId="3" borderId="18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4" fontId="3" fillId="4" borderId="22" xfId="0" applyNumberFormat="1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horizontal="center" vertical="center"/>
    </xf>
    <xf numFmtId="4" fontId="3" fillId="4" borderId="8" xfId="0" applyNumberFormat="1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 horizontal="center" vertical="center" wrapText="1"/>
    </xf>
    <xf numFmtId="0" fontId="7" fillId="3" borderId="16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0" fontId="19" fillId="3" borderId="18" xfId="1" applyFont="1" applyFill="1" applyBorder="1" applyAlignment="1">
      <alignment horizontal="center" vertical="center" wrapText="1"/>
    </xf>
    <xf numFmtId="0" fontId="19" fillId="3" borderId="25" xfId="1" applyFont="1" applyFill="1" applyBorder="1" applyAlignment="1">
      <alignment horizontal="center" vertical="center" wrapText="1"/>
    </xf>
    <xf numFmtId="0" fontId="8" fillId="3" borderId="28" xfId="1" applyFont="1" applyFill="1" applyBorder="1" applyAlignment="1">
      <alignment horizontal="center" vertical="center" wrapText="1"/>
    </xf>
    <xf numFmtId="0" fontId="8" fillId="3" borderId="34" xfId="1" applyFont="1" applyFill="1" applyBorder="1" applyAlignment="1">
      <alignment horizontal="center" vertical="center" wrapText="1"/>
    </xf>
    <xf numFmtId="0" fontId="7" fillId="3" borderId="17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7" fillId="3" borderId="28" xfId="1" applyFont="1" applyFill="1" applyBorder="1" applyAlignment="1">
      <alignment horizontal="center" vertical="center" wrapText="1"/>
    </xf>
    <xf numFmtId="4" fontId="6" fillId="4" borderId="31" xfId="0" applyNumberFormat="1" applyFont="1" applyFill="1" applyBorder="1" applyAlignment="1">
      <alignment horizontal="center" vertical="center" wrapText="1"/>
    </xf>
    <xf numFmtId="4" fontId="7" fillId="3" borderId="32" xfId="0" applyNumberFormat="1" applyFont="1" applyFill="1" applyBorder="1" applyAlignment="1">
      <alignment horizontal="center" vertical="center" wrapText="1"/>
    </xf>
    <xf numFmtId="4" fontId="6" fillId="4" borderId="32" xfId="0" applyNumberFormat="1" applyFont="1" applyFill="1" applyBorder="1" applyAlignment="1">
      <alignment horizontal="center" vertical="center" wrapText="1"/>
    </xf>
    <xf numFmtId="4" fontId="6" fillId="4" borderId="25" xfId="0" applyNumberFormat="1" applyFont="1" applyFill="1" applyBorder="1" applyAlignment="1">
      <alignment horizontal="center" vertical="center" wrapText="1"/>
    </xf>
    <xf numFmtId="4" fontId="7" fillId="3" borderId="32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4" fontId="3" fillId="7" borderId="53" xfId="0" applyNumberFormat="1" applyFont="1" applyFill="1" applyBorder="1" applyAlignment="1">
      <alignment horizontal="center" vertical="center"/>
    </xf>
    <xf numFmtId="4" fontId="3" fillId="7" borderId="32" xfId="0" applyNumberFormat="1" applyFont="1" applyFill="1" applyBorder="1" applyAlignment="1">
      <alignment horizontal="center" vertical="center"/>
    </xf>
    <xf numFmtId="4" fontId="3" fillId="4" borderId="32" xfId="0" applyNumberFormat="1" applyFont="1" applyFill="1" applyBorder="1" applyAlignment="1">
      <alignment horizontal="center" vertical="center"/>
    </xf>
    <xf numFmtId="4" fontId="3" fillId="4" borderId="31" xfId="0" applyNumberFormat="1" applyFont="1" applyFill="1" applyBorder="1" applyAlignment="1">
      <alignment horizontal="center" vertical="center"/>
    </xf>
    <xf numFmtId="4" fontId="3" fillId="4" borderId="32" xfId="0" applyNumberFormat="1" applyFont="1" applyFill="1" applyBorder="1" applyAlignment="1">
      <alignment horizontal="center" vertical="center" wrapText="1"/>
    </xf>
    <xf numFmtId="0" fontId="7" fillId="3" borderId="53" xfId="1" applyFont="1" applyFill="1" applyBorder="1" applyAlignment="1">
      <alignment horizontal="center" vertical="center" wrapText="1"/>
    </xf>
    <xf numFmtId="0" fontId="7" fillId="3" borderId="32" xfId="1" applyFont="1" applyFill="1" applyBorder="1" applyAlignment="1">
      <alignment horizontal="center" vertical="center" wrapText="1"/>
    </xf>
    <xf numFmtId="0" fontId="19" fillId="3" borderId="32" xfId="1" applyFont="1" applyFill="1" applyBorder="1" applyAlignment="1">
      <alignment horizontal="center" vertical="center" wrapText="1"/>
    </xf>
    <xf numFmtId="0" fontId="8" fillId="3" borderId="32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4" fontId="3" fillId="4" borderId="53" xfId="0" applyNumberFormat="1" applyFont="1" applyFill="1" applyBorder="1" applyAlignment="1">
      <alignment horizontal="center" vertical="center"/>
    </xf>
    <xf numFmtId="0" fontId="23" fillId="3" borderId="32" xfId="1" applyFont="1" applyFill="1" applyBorder="1" applyAlignment="1">
      <alignment horizontal="center" vertical="center" wrapText="1"/>
    </xf>
    <xf numFmtId="0" fontId="23" fillId="3" borderId="25" xfId="1" applyFont="1" applyFill="1" applyBorder="1" applyAlignment="1">
      <alignment horizontal="center" vertical="center" wrapText="1"/>
    </xf>
  </cellXfs>
  <cellStyles count="6">
    <cellStyle name="Euro" xfId="2"/>
    <cellStyle name="Normal" xfId="0" builtinId="0"/>
    <cellStyle name="Normal 2" xfId="5"/>
    <cellStyle name="Normal 2 2" xfId="3"/>
    <cellStyle name="Normal 5" xfId="4"/>
    <cellStyle name="Normal_Print acte 21.10.2011" xfId="1"/>
  </cellStyles>
  <dxfs count="0"/>
  <tableStyles count="0" defaultTableStyle="TableStyleMedium9" defaultPivotStyle="PivotStyleLight16"/>
  <colors>
    <mruColors>
      <color rgb="FF2DFF8C"/>
      <color rgb="FFCC99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H71"/>
  <sheetViews>
    <sheetView tabSelected="1" topLeftCell="A14" zoomScaleNormal="100" workbookViewId="0">
      <pane xSplit="2" topLeftCell="C1" activePane="topRight" state="frozen"/>
      <selection pane="topRight" activeCell="C67" sqref="C67"/>
    </sheetView>
  </sheetViews>
  <sheetFormatPr defaultColWidth="1.28515625" defaultRowHeight="12" customHeight="1"/>
  <cols>
    <col min="1" max="1" width="1.28515625" style="7" customWidth="1"/>
    <col min="2" max="2" width="17.140625" style="7" customWidth="1"/>
    <col min="3" max="3" width="9.7109375" style="7" customWidth="1"/>
    <col min="4" max="4" width="13.140625" style="7" customWidth="1"/>
    <col min="5" max="6" width="11.85546875" style="7" customWidth="1"/>
    <col min="7" max="7" width="13.7109375" style="7" customWidth="1"/>
    <col min="8" max="8" width="13.5703125" style="7" customWidth="1"/>
    <col min="9" max="9" width="11.85546875" style="7" customWidth="1"/>
    <col min="10" max="10" width="12.5703125" style="7" customWidth="1"/>
    <col min="11" max="11" width="11.7109375" style="7" customWidth="1"/>
    <col min="12" max="17" width="17.140625" style="7" customWidth="1"/>
    <col min="18" max="18" width="10.140625" style="7" customWidth="1"/>
    <col min="19" max="19" width="11.7109375" style="7" customWidth="1"/>
    <col min="20" max="20" width="14.85546875" style="7" customWidth="1"/>
    <col min="21" max="21" width="19.85546875" style="7" customWidth="1"/>
    <col min="22" max="22" width="11.7109375" style="7" customWidth="1"/>
    <col min="23" max="23" width="17.140625" style="7" customWidth="1"/>
    <col min="24" max="24" width="12.140625" style="7" customWidth="1"/>
    <col min="25" max="25" width="17.140625" style="7" customWidth="1"/>
    <col min="26" max="26" width="9.7109375" style="7" customWidth="1"/>
    <col min="27" max="27" width="17.140625" style="7" customWidth="1"/>
    <col min="28" max="28" width="9.7109375" style="7" customWidth="1"/>
    <col min="29" max="30" width="17.140625" style="7" customWidth="1"/>
    <col min="31" max="32" width="9.7109375" style="7" customWidth="1"/>
    <col min="33" max="33" width="11.7109375" style="7" customWidth="1"/>
    <col min="34" max="34" width="9.85546875" style="9" customWidth="1"/>
    <col min="35" max="16384" width="1.28515625" style="7"/>
  </cols>
  <sheetData>
    <row r="1" spans="1:34" s="2" customForma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3"/>
    </row>
    <row r="2" spans="1:34" s="4" customFormat="1" ht="18">
      <c r="A2" s="3"/>
      <c r="B2" s="174" t="s">
        <v>49</v>
      </c>
      <c r="C2" s="177" t="s">
        <v>72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9"/>
      <c r="AH2" s="41"/>
    </row>
    <row r="3" spans="1:34" s="4" customFormat="1" ht="10.5" customHeight="1">
      <c r="A3" s="3"/>
      <c r="B3" s="175"/>
      <c r="C3" s="191" t="s">
        <v>0</v>
      </c>
      <c r="D3" s="182"/>
      <c r="E3" s="182"/>
      <c r="F3" s="182"/>
      <c r="G3" s="182"/>
      <c r="H3" s="182"/>
      <c r="I3" s="182"/>
      <c r="J3" s="182"/>
      <c r="K3" s="182"/>
      <c r="L3" s="182" t="s">
        <v>27</v>
      </c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3"/>
      <c r="AH3" s="41"/>
    </row>
    <row r="4" spans="1:34" s="2" customFormat="1" ht="33.75" customHeight="1">
      <c r="A4" s="1"/>
      <c r="B4" s="175"/>
      <c r="C4" s="191"/>
      <c r="D4" s="182"/>
      <c r="E4" s="182"/>
      <c r="F4" s="182"/>
      <c r="G4" s="182"/>
      <c r="H4" s="182"/>
      <c r="I4" s="182"/>
      <c r="J4" s="182"/>
      <c r="K4" s="182"/>
      <c r="L4" s="182" t="s">
        <v>28</v>
      </c>
      <c r="M4" s="182"/>
      <c r="N4" s="182"/>
      <c r="O4" s="182"/>
      <c r="P4" s="182"/>
      <c r="Q4" s="182"/>
      <c r="R4" s="182"/>
      <c r="S4" s="182"/>
      <c r="T4" s="184" t="s">
        <v>29</v>
      </c>
      <c r="U4" s="184"/>
      <c r="V4" s="184"/>
      <c r="W4" s="106" t="s">
        <v>30</v>
      </c>
      <c r="X4" s="182" t="s">
        <v>31</v>
      </c>
      <c r="Y4" s="182"/>
      <c r="Z4" s="182"/>
      <c r="AA4" s="182"/>
      <c r="AB4" s="182"/>
      <c r="AC4" s="182"/>
      <c r="AD4" s="182"/>
      <c r="AE4" s="182"/>
      <c r="AF4" s="182"/>
      <c r="AG4" s="183"/>
      <c r="AH4" s="42"/>
    </row>
    <row r="5" spans="1:34" s="2" customFormat="1" ht="12" customHeight="1">
      <c r="A5" s="1"/>
      <c r="B5" s="175"/>
      <c r="C5" s="185" t="s">
        <v>4</v>
      </c>
      <c r="D5" s="186"/>
      <c r="E5" s="186"/>
      <c r="F5" s="186"/>
      <c r="G5" s="188" t="s">
        <v>87</v>
      </c>
      <c r="H5" s="192" t="s">
        <v>83</v>
      </c>
      <c r="I5" s="186" t="s">
        <v>52</v>
      </c>
      <c r="J5" s="188" t="s">
        <v>47</v>
      </c>
      <c r="K5" s="171" t="s">
        <v>32</v>
      </c>
      <c r="L5" s="186" t="s">
        <v>5</v>
      </c>
      <c r="M5" s="186"/>
      <c r="N5" s="186"/>
      <c r="O5" s="186"/>
      <c r="P5" s="186" t="s">
        <v>6</v>
      </c>
      <c r="Q5" s="186"/>
      <c r="R5" s="186"/>
      <c r="S5" s="171" t="s">
        <v>33</v>
      </c>
      <c r="T5" s="170" t="s">
        <v>7</v>
      </c>
      <c r="U5" s="170" t="s">
        <v>8</v>
      </c>
      <c r="V5" s="171" t="s">
        <v>34</v>
      </c>
      <c r="W5" s="171" t="s">
        <v>36</v>
      </c>
      <c r="X5" s="173" t="s">
        <v>37</v>
      </c>
      <c r="Y5" s="173"/>
      <c r="Z5" s="173"/>
      <c r="AA5" s="170" t="s">
        <v>43</v>
      </c>
      <c r="AB5" s="170" t="s">
        <v>44</v>
      </c>
      <c r="AC5" s="170" t="s">
        <v>45</v>
      </c>
      <c r="AD5" s="170" t="s">
        <v>40</v>
      </c>
      <c r="AE5" s="170" t="s">
        <v>42</v>
      </c>
      <c r="AF5" s="170" t="s">
        <v>41</v>
      </c>
      <c r="AG5" s="169" t="s">
        <v>35</v>
      </c>
      <c r="AH5" s="42"/>
    </row>
    <row r="6" spans="1:34" s="2" customFormat="1" ht="50.25" thickBot="1">
      <c r="A6" s="1"/>
      <c r="B6" s="190"/>
      <c r="C6" s="90" t="s">
        <v>9</v>
      </c>
      <c r="D6" s="52" t="s">
        <v>48</v>
      </c>
      <c r="E6" s="64" t="s">
        <v>46</v>
      </c>
      <c r="F6" s="107" t="s">
        <v>10</v>
      </c>
      <c r="G6" s="189"/>
      <c r="H6" s="193"/>
      <c r="I6" s="161"/>
      <c r="J6" s="189"/>
      <c r="K6" s="172"/>
      <c r="L6" s="46" t="s">
        <v>11</v>
      </c>
      <c r="M6" s="46" t="s">
        <v>12</v>
      </c>
      <c r="N6" s="46" t="s">
        <v>13</v>
      </c>
      <c r="O6" s="107" t="s">
        <v>14</v>
      </c>
      <c r="P6" s="48" t="s">
        <v>15</v>
      </c>
      <c r="Q6" s="48" t="s">
        <v>16</v>
      </c>
      <c r="R6" s="107" t="s">
        <v>17</v>
      </c>
      <c r="S6" s="172"/>
      <c r="T6" s="133"/>
      <c r="U6" s="133"/>
      <c r="V6" s="172"/>
      <c r="W6" s="172"/>
      <c r="X6" s="22" t="s">
        <v>19</v>
      </c>
      <c r="Y6" s="22" t="s">
        <v>18</v>
      </c>
      <c r="Z6" s="65" t="s">
        <v>20</v>
      </c>
      <c r="AA6" s="133"/>
      <c r="AB6" s="133"/>
      <c r="AC6" s="133"/>
      <c r="AD6" s="133"/>
      <c r="AE6" s="133"/>
      <c r="AF6" s="133"/>
      <c r="AG6" s="139"/>
      <c r="AH6" s="42"/>
    </row>
    <row r="7" spans="1:34" ht="11.25">
      <c r="A7" s="6"/>
      <c r="B7" s="91" t="s">
        <v>50</v>
      </c>
      <c r="C7" s="88">
        <v>96617630.099545687</v>
      </c>
      <c r="D7" s="16">
        <v>53758842.905308992</v>
      </c>
      <c r="E7" s="44">
        <v>1462526.9951453113</v>
      </c>
      <c r="F7" s="53">
        <f>C7+D7+E7</f>
        <v>151839000</v>
      </c>
      <c r="G7" s="88">
        <v>0</v>
      </c>
      <c r="H7" s="108">
        <v>185103340</v>
      </c>
      <c r="I7" s="16">
        <v>580140</v>
      </c>
      <c r="J7" s="44">
        <v>1336000</v>
      </c>
      <c r="K7" s="53">
        <f>F7+G7+I7+J7</f>
        <v>153755140</v>
      </c>
      <c r="L7" s="88">
        <v>11614009.305062627</v>
      </c>
      <c r="M7" s="16">
        <v>6897652.4041245701</v>
      </c>
      <c r="N7" s="44">
        <v>17237998.290812802</v>
      </c>
      <c r="O7" s="53">
        <f t="shared" ref="O7:O15" si="0">L7+M7+N7</f>
        <v>35749660</v>
      </c>
      <c r="P7" s="88">
        <v>3455800</v>
      </c>
      <c r="Q7" s="44">
        <v>210810</v>
      </c>
      <c r="R7" s="53">
        <f t="shared" ref="R7:R15" si="1">P7+Q7</f>
        <v>3666610</v>
      </c>
      <c r="S7" s="53">
        <f t="shared" ref="S7:S13" si="2">O7+R7</f>
        <v>39416270</v>
      </c>
      <c r="T7" s="88">
        <v>52019108</v>
      </c>
      <c r="U7" s="44">
        <v>9328834</v>
      </c>
      <c r="V7" s="53">
        <f t="shared" ref="V7:V15" si="3">T7+U7</f>
        <v>61347942</v>
      </c>
      <c r="W7" s="53">
        <v>2099610</v>
      </c>
      <c r="X7" s="88">
        <v>270540</v>
      </c>
      <c r="Y7" s="44">
        <v>99880</v>
      </c>
      <c r="Z7" s="53">
        <f>X7+Y7</f>
        <v>370420</v>
      </c>
      <c r="AA7" s="88">
        <v>63000</v>
      </c>
      <c r="AB7" s="16">
        <v>0</v>
      </c>
      <c r="AC7" s="16">
        <v>251280</v>
      </c>
      <c r="AD7" s="16">
        <v>3136360</v>
      </c>
      <c r="AE7" s="16">
        <v>23820</v>
      </c>
      <c r="AF7" s="44">
        <v>0</v>
      </c>
      <c r="AG7" s="53">
        <f>Z7+AA7+AB7+AC7+AD7+AE7+AF7</f>
        <v>3844880</v>
      </c>
      <c r="AH7" s="24"/>
    </row>
    <row r="8" spans="1:34" ht="11.25">
      <c r="A8" s="6"/>
      <c r="B8" s="39" t="s">
        <v>70</v>
      </c>
      <c r="C8" s="86">
        <v>0</v>
      </c>
      <c r="D8" s="19">
        <v>0</v>
      </c>
      <c r="E8" s="20">
        <v>0</v>
      </c>
      <c r="F8" s="54">
        <f t="shared" ref="F8:F15" si="4">C8+D8+E8</f>
        <v>0</v>
      </c>
      <c r="G8" s="86">
        <v>0</v>
      </c>
      <c r="H8" s="82">
        <v>0</v>
      </c>
      <c r="I8" s="19">
        <v>0</v>
      </c>
      <c r="J8" s="20">
        <v>0</v>
      </c>
      <c r="K8" s="54">
        <f t="shared" ref="K8:K20" si="5">F8+G8+I8+J8</f>
        <v>0</v>
      </c>
      <c r="L8" s="86">
        <v>5887823.354119258</v>
      </c>
      <c r="M8" s="19">
        <v>3353769.737495332</v>
      </c>
      <c r="N8" s="20">
        <v>8691516.9083854072</v>
      </c>
      <c r="O8" s="54">
        <f t="shared" si="0"/>
        <v>17933109.999999996</v>
      </c>
      <c r="P8" s="86">
        <v>212474</v>
      </c>
      <c r="Q8" s="20">
        <v>61326</v>
      </c>
      <c r="R8" s="54">
        <f t="shared" si="1"/>
        <v>273800</v>
      </c>
      <c r="S8" s="54">
        <f t="shared" si="2"/>
        <v>18206909.999999996</v>
      </c>
      <c r="T8" s="86">
        <v>9947000</v>
      </c>
      <c r="U8" s="20">
        <v>13219417</v>
      </c>
      <c r="V8" s="54">
        <f t="shared" si="3"/>
        <v>23166417</v>
      </c>
      <c r="W8" s="54">
        <v>224853</v>
      </c>
      <c r="X8" s="86">
        <v>49371</v>
      </c>
      <c r="Y8" s="20">
        <v>51406</v>
      </c>
      <c r="Z8" s="54">
        <f t="shared" ref="Z8:Z15" si="6">X8+Y8</f>
        <v>100777</v>
      </c>
      <c r="AA8" s="86">
        <v>15049</v>
      </c>
      <c r="AB8" s="19">
        <v>0</v>
      </c>
      <c r="AC8" s="19">
        <v>0</v>
      </c>
      <c r="AD8" s="19">
        <v>0</v>
      </c>
      <c r="AE8" s="19">
        <v>0</v>
      </c>
      <c r="AF8" s="20">
        <v>0</v>
      </c>
      <c r="AG8" s="54">
        <f t="shared" ref="AG8:AG33" si="7">Z8+AA8+AB8+AC8+AD8+AE8+AF8</f>
        <v>115826</v>
      </c>
      <c r="AH8" s="24"/>
    </row>
    <row r="9" spans="1:34" ht="11.25">
      <c r="A9" s="6"/>
      <c r="B9" s="39" t="s">
        <v>71</v>
      </c>
      <c r="C9" s="86">
        <v>0</v>
      </c>
      <c r="D9" s="19">
        <v>0</v>
      </c>
      <c r="E9" s="20">
        <v>0</v>
      </c>
      <c r="F9" s="54">
        <f t="shared" si="4"/>
        <v>0</v>
      </c>
      <c r="G9" s="86">
        <v>0</v>
      </c>
      <c r="H9" s="82">
        <v>0</v>
      </c>
      <c r="I9" s="19">
        <v>0</v>
      </c>
      <c r="J9" s="20">
        <v>0</v>
      </c>
      <c r="K9" s="54">
        <f t="shared" si="5"/>
        <v>0</v>
      </c>
      <c r="L9" s="86">
        <v>0</v>
      </c>
      <c r="M9" s="19">
        <v>0</v>
      </c>
      <c r="N9" s="20">
        <v>0</v>
      </c>
      <c r="O9" s="54">
        <f t="shared" si="0"/>
        <v>0</v>
      </c>
      <c r="P9" s="86">
        <v>0</v>
      </c>
      <c r="Q9" s="20">
        <v>0</v>
      </c>
      <c r="R9" s="54">
        <f t="shared" si="1"/>
        <v>0</v>
      </c>
      <c r="S9" s="54">
        <f t="shared" si="2"/>
        <v>0</v>
      </c>
      <c r="T9" s="86">
        <v>0</v>
      </c>
      <c r="U9" s="20">
        <v>0</v>
      </c>
      <c r="V9" s="54">
        <f t="shared" si="3"/>
        <v>0</v>
      </c>
      <c r="W9" s="54">
        <v>0</v>
      </c>
      <c r="X9" s="86">
        <v>0</v>
      </c>
      <c r="Y9" s="20">
        <v>0</v>
      </c>
      <c r="Z9" s="54">
        <f t="shared" si="6"/>
        <v>0</v>
      </c>
      <c r="AA9" s="86">
        <v>0</v>
      </c>
      <c r="AB9" s="19">
        <v>241560</v>
      </c>
      <c r="AC9" s="19">
        <v>0</v>
      </c>
      <c r="AD9" s="19">
        <v>0</v>
      </c>
      <c r="AE9" s="19">
        <v>0</v>
      </c>
      <c r="AF9" s="20">
        <v>0</v>
      </c>
      <c r="AG9" s="54">
        <f t="shared" si="7"/>
        <v>241560</v>
      </c>
      <c r="AH9" s="24"/>
    </row>
    <row r="10" spans="1:34" ht="11.25">
      <c r="A10" s="6"/>
      <c r="B10" s="103" t="s">
        <v>77</v>
      </c>
      <c r="C10" s="86">
        <v>0</v>
      </c>
      <c r="D10" s="19">
        <v>0</v>
      </c>
      <c r="E10" s="20">
        <v>0</v>
      </c>
      <c r="F10" s="54">
        <f t="shared" si="4"/>
        <v>0</v>
      </c>
      <c r="G10" s="86">
        <v>0</v>
      </c>
      <c r="H10" s="82">
        <v>83496600</v>
      </c>
      <c r="I10" s="19">
        <v>0</v>
      </c>
      <c r="J10" s="20">
        <v>0</v>
      </c>
      <c r="K10" s="54">
        <f t="shared" si="5"/>
        <v>0</v>
      </c>
      <c r="L10" s="86">
        <v>0</v>
      </c>
      <c r="M10" s="19">
        <v>0</v>
      </c>
      <c r="N10" s="20">
        <v>0</v>
      </c>
      <c r="O10" s="54">
        <f t="shared" si="0"/>
        <v>0</v>
      </c>
      <c r="P10" s="86">
        <v>0</v>
      </c>
      <c r="Q10" s="20">
        <v>0</v>
      </c>
      <c r="R10" s="54">
        <f t="shared" si="1"/>
        <v>0</v>
      </c>
      <c r="S10" s="54">
        <f t="shared" si="2"/>
        <v>0</v>
      </c>
      <c r="T10" s="86">
        <v>0</v>
      </c>
      <c r="U10" s="20">
        <v>0</v>
      </c>
      <c r="V10" s="54">
        <f t="shared" si="3"/>
        <v>0</v>
      </c>
      <c r="W10" s="54">
        <v>0</v>
      </c>
      <c r="X10" s="86">
        <v>0</v>
      </c>
      <c r="Y10" s="20">
        <v>0</v>
      </c>
      <c r="Z10" s="54">
        <f t="shared" si="6"/>
        <v>0</v>
      </c>
      <c r="AA10" s="86">
        <v>0</v>
      </c>
      <c r="AB10" s="19">
        <v>0</v>
      </c>
      <c r="AC10" s="19">
        <v>0</v>
      </c>
      <c r="AD10" s="19">
        <v>0</v>
      </c>
      <c r="AE10" s="19">
        <v>0</v>
      </c>
      <c r="AF10" s="20">
        <v>0</v>
      </c>
      <c r="AG10" s="54">
        <f t="shared" si="7"/>
        <v>0</v>
      </c>
      <c r="AH10" s="24"/>
    </row>
    <row r="11" spans="1:34" ht="11.25">
      <c r="A11" s="6"/>
      <c r="B11" s="39" t="s">
        <v>74</v>
      </c>
      <c r="C11" s="86">
        <v>0</v>
      </c>
      <c r="D11" s="19">
        <v>0</v>
      </c>
      <c r="E11" s="20">
        <v>0</v>
      </c>
      <c r="F11" s="54">
        <f t="shared" si="4"/>
        <v>0</v>
      </c>
      <c r="G11" s="86">
        <v>0</v>
      </c>
      <c r="H11" s="82">
        <v>0</v>
      </c>
      <c r="I11" s="19">
        <v>0</v>
      </c>
      <c r="J11" s="20">
        <v>0</v>
      </c>
      <c r="K11" s="54">
        <f t="shared" si="5"/>
        <v>0</v>
      </c>
      <c r="L11" s="86">
        <v>0</v>
      </c>
      <c r="M11" s="19">
        <v>0</v>
      </c>
      <c r="N11" s="20">
        <v>0</v>
      </c>
      <c r="O11" s="54">
        <f t="shared" si="0"/>
        <v>0</v>
      </c>
      <c r="P11" s="86">
        <v>0</v>
      </c>
      <c r="Q11" s="20">
        <v>0</v>
      </c>
      <c r="R11" s="54">
        <f t="shared" si="1"/>
        <v>0</v>
      </c>
      <c r="S11" s="54">
        <f t="shared" si="2"/>
        <v>0</v>
      </c>
      <c r="T11" s="86">
        <v>0</v>
      </c>
      <c r="U11" s="20">
        <v>0</v>
      </c>
      <c r="V11" s="54">
        <f t="shared" si="3"/>
        <v>0</v>
      </c>
      <c r="W11" s="54">
        <v>0</v>
      </c>
      <c r="X11" s="86">
        <v>0</v>
      </c>
      <c r="Y11" s="20">
        <v>0</v>
      </c>
      <c r="Z11" s="54">
        <f t="shared" si="6"/>
        <v>0</v>
      </c>
      <c r="AA11" s="86">
        <v>0</v>
      </c>
      <c r="AB11" s="19">
        <v>263520</v>
      </c>
      <c r="AC11" s="19">
        <v>0</v>
      </c>
      <c r="AD11" s="19">
        <v>0</v>
      </c>
      <c r="AE11" s="19">
        <v>0</v>
      </c>
      <c r="AF11" s="20">
        <v>0</v>
      </c>
      <c r="AG11" s="54">
        <f t="shared" si="7"/>
        <v>263520</v>
      </c>
      <c r="AH11" s="24"/>
    </row>
    <row r="12" spans="1:34" ht="11.25">
      <c r="A12" s="6"/>
      <c r="B12" s="39" t="s">
        <v>75</v>
      </c>
      <c r="C12" s="86">
        <v>0</v>
      </c>
      <c r="D12" s="19">
        <v>0</v>
      </c>
      <c r="E12" s="20">
        <v>0</v>
      </c>
      <c r="F12" s="54">
        <f t="shared" si="4"/>
        <v>0</v>
      </c>
      <c r="G12" s="86">
        <v>0</v>
      </c>
      <c r="H12" s="82">
        <v>0</v>
      </c>
      <c r="I12" s="19">
        <v>0</v>
      </c>
      <c r="J12" s="20">
        <v>0</v>
      </c>
      <c r="K12" s="54">
        <f t="shared" si="5"/>
        <v>0</v>
      </c>
      <c r="L12" s="86">
        <v>0</v>
      </c>
      <c r="M12" s="19">
        <v>0</v>
      </c>
      <c r="N12" s="20">
        <v>0</v>
      </c>
      <c r="O12" s="54">
        <f t="shared" si="0"/>
        <v>0</v>
      </c>
      <c r="P12" s="86">
        <v>0</v>
      </c>
      <c r="Q12" s="20">
        <v>0</v>
      </c>
      <c r="R12" s="54">
        <f t="shared" si="1"/>
        <v>0</v>
      </c>
      <c r="S12" s="54">
        <f t="shared" si="2"/>
        <v>0</v>
      </c>
      <c r="T12" s="86">
        <v>0</v>
      </c>
      <c r="U12" s="20">
        <v>0</v>
      </c>
      <c r="V12" s="54">
        <f t="shared" si="3"/>
        <v>0</v>
      </c>
      <c r="W12" s="54">
        <v>0</v>
      </c>
      <c r="X12" s="86">
        <v>0</v>
      </c>
      <c r="Y12" s="20">
        <v>0</v>
      </c>
      <c r="Z12" s="54">
        <f t="shared" si="6"/>
        <v>0</v>
      </c>
      <c r="AA12" s="86">
        <v>0</v>
      </c>
      <c r="AB12" s="19">
        <v>0</v>
      </c>
      <c r="AC12" s="19">
        <v>105000.00000000221</v>
      </c>
      <c r="AD12" s="19">
        <v>0</v>
      </c>
      <c r="AE12" s="19">
        <v>14099.999999999927</v>
      </c>
      <c r="AF12" s="20">
        <v>0</v>
      </c>
      <c r="AG12" s="54">
        <f t="shared" si="7"/>
        <v>119100.00000000214</v>
      </c>
      <c r="AH12" s="24"/>
    </row>
    <row r="13" spans="1:34" ht="11.25">
      <c r="A13" s="6"/>
      <c r="B13" s="39" t="s">
        <v>76</v>
      </c>
      <c r="C13" s="86">
        <v>719000</v>
      </c>
      <c r="D13" s="19">
        <v>0</v>
      </c>
      <c r="E13" s="20">
        <v>0</v>
      </c>
      <c r="F13" s="54">
        <f t="shared" si="4"/>
        <v>719000</v>
      </c>
      <c r="G13" s="86">
        <v>0</v>
      </c>
      <c r="H13" s="82">
        <v>0</v>
      </c>
      <c r="I13" s="19">
        <v>0</v>
      </c>
      <c r="J13" s="20">
        <v>0</v>
      </c>
      <c r="K13" s="54">
        <f t="shared" si="5"/>
        <v>719000</v>
      </c>
      <c r="L13" s="86">
        <v>0</v>
      </c>
      <c r="M13" s="19">
        <v>0</v>
      </c>
      <c r="N13" s="20">
        <v>0</v>
      </c>
      <c r="O13" s="54">
        <f t="shared" si="0"/>
        <v>0</v>
      </c>
      <c r="P13" s="86">
        <v>0</v>
      </c>
      <c r="Q13" s="20">
        <v>0</v>
      </c>
      <c r="R13" s="54">
        <f t="shared" si="1"/>
        <v>0</v>
      </c>
      <c r="S13" s="54">
        <f t="shared" si="2"/>
        <v>0</v>
      </c>
      <c r="T13" s="86">
        <v>0</v>
      </c>
      <c r="U13" s="20">
        <v>0</v>
      </c>
      <c r="V13" s="54">
        <f t="shared" si="3"/>
        <v>0</v>
      </c>
      <c r="W13" s="54">
        <v>0</v>
      </c>
      <c r="X13" s="86">
        <v>0</v>
      </c>
      <c r="Y13" s="20">
        <v>0</v>
      </c>
      <c r="Z13" s="54">
        <f t="shared" si="6"/>
        <v>0</v>
      </c>
      <c r="AA13" s="86">
        <v>0</v>
      </c>
      <c r="AB13" s="19">
        <v>0</v>
      </c>
      <c r="AC13" s="19">
        <v>0</v>
      </c>
      <c r="AD13" s="19">
        <v>0</v>
      </c>
      <c r="AE13" s="19">
        <v>0</v>
      </c>
      <c r="AF13" s="20">
        <v>0</v>
      </c>
      <c r="AG13" s="54">
        <f t="shared" si="7"/>
        <v>0</v>
      </c>
      <c r="AH13" s="24"/>
    </row>
    <row r="14" spans="1:34" ht="11.25">
      <c r="A14" s="6"/>
      <c r="B14" s="39" t="s">
        <v>73</v>
      </c>
      <c r="C14" s="86">
        <v>0</v>
      </c>
      <c r="D14" s="19">
        <v>0</v>
      </c>
      <c r="E14" s="20">
        <v>0</v>
      </c>
      <c r="F14" s="54">
        <f t="shared" si="4"/>
        <v>0</v>
      </c>
      <c r="G14" s="86">
        <v>0</v>
      </c>
      <c r="H14" s="82">
        <v>0</v>
      </c>
      <c r="I14" s="19">
        <v>0</v>
      </c>
      <c r="J14" s="20">
        <v>0</v>
      </c>
      <c r="K14" s="54">
        <f t="shared" si="5"/>
        <v>0</v>
      </c>
      <c r="L14" s="86">
        <v>0</v>
      </c>
      <c r="M14" s="19">
        <v>0</v>
      </c>
      <c r="N14" s="20">
        <v>0</v>
      </c>
      <c r="O14" s="54">
        <f t="shared" si="0"/>
        <v>0</v>
      </c>
      <c r="P14" s="86">
        <v>0</v>
      </c>
      <c r="Q14" s="20">
        <v>0</v>
      </c>
      <c r="R14" s="54">
        <f t="shared" si="1"/>
        <v>0</v>
      </c>
      <c r="S14" s="54">
        <v>0</v>
      </c>
      <c r="T14" s="86">
        <v>6618210</v>
      </c>
      <c r="U14" s="20">
        <v>0</v>
      </c>
      <c r="V14" s="54">
        <f t="shared" si="3"/>
        <v>6618210</v>
      </c>
      <c r="W14" s="54">
        <v>0</v>
      </c>
      <c r="X14" s="86">
        <v>0</v>
      </c>
      <c r="Y14" s="20">
        <v>0</v>
      </c>
      <c r="Z14" s="54">
        <f t="shared" si="6"/>
        <v>0</v>
      </c>
      <c r="AA14" s="86">
        <v>0</v>
      </c>
      <c r="AB14" s="19">
        <v>0</v>
      </c>
      <c r="AC14" s="19">
        <v>0</v>
      </c>
      <c r="AD14" s="19">
        <v>0</v>
      </c>
      <c r="AE14" s="19">
        <v>0</v>
      </c>
      <c r="AF14" s="20">
        <v>0</v>
      </c>
      <c r="AG14" s="54">
        <f t="shared" si="7"/>
        <v>0</v>
      </c>
      <c r="AH14" s="24"/>
    </row>
    <row r="15" spans="1:34" thickBot="1">
      <c r="A15" s="6"/>
      <c r="B15" s="49" t="s">
        <v>81</v>
      </c>
      <c r="C15" s="87">
        <v>-1010177.46614557</v>
      </c>
      <c r="D15" s="13">
        <v>-542436.18489871302</v>
      </c>
      <c r="E15" s="34">
        <v>-17676.548955744202</v>
      </c>
      <c r="F15" s="58">
        <f t="shared" si="4"/>
        <v>-1570290.2000000272</v>
      </c>
      <c r="G15" s="87">
        <v>0</v>
      </c>
      <c r="H15" s="83">
        <v>-92452462.850000098</v>
      </c>
      <c r="I15" s="13">
        <v>-14476.65</v>
      </c>
      <c r="J15" s="34">
        <v>0</v>
      </c>
      <c r="K15" s="58">
        <f t="shared" si="5"/>
        <v>-1584766.8500000271</v>
      </c>
      <c r="L15" s="87">
        <v>-3991827.6991818799</v>
      </c>
      <c r="M15" s="13">
        <v>-3532483.8416199</v>
      </c>
      <c r="N15" s="34">
        <v>-7019644.7591982102</v>
      </c>
      <c r="O15" s="58">
        <f t="shared" si="0"/>
        <v>-14543956.29999999</v>
      </c>
      <c r="P15" s="87">
        <v>-73720.879999999903</v>
      </c>
      <c r="Q15" s="34">
        <v>-20306</v>
      </c>
      <c r="R15" s="58">
        <f t="shared" si="1"/>
        <v>-94026.879999999903</v>
      </c>
      <c r="S15" s="58">
        <v>0</v>
      </c>
      <c r="T15" s="87">
        <v>-3869468.03</v>
      </c>
      <c r="U15" s="34">
        <v>-7280320.0999999996</v>
      </c>
      <c r="V15" s="58">
        <f t="shared" si="3"/>
        <v>-11149788.129999999</v>
      </c>
      <c r="W15" s="58">
        <v>-236462.75</v>
      </c>
      <c r="X15" s="87">
        <v>0</v>
      </c>
      <c r="Y15" s="34">
        <v>0</v>
      </c>
      <c r="Z15" s="58">
        <f t="shared" si="6"/>
        <v>0</v>
      </c>
      <c r="AA15" s="87">
        <v>-9238.02</v>
      </c>
      <c r="AB15" s="13">
        <v>-417290.04</v>
      </c>
      <c r="AC15" s="13">
        <v>0</v>
      </c>
      <c r="AD15" s="13">
        <v>-1474052.54</v>
      </c>
      <c r="AE15" s="13">
        <v>-7689.7799999999297</v>
      </c>
      <c r="AF15" s="34">
        <v>0</v>
      </c>
      <c r="AG15" s="58">
        <f t="shared" si="7"/>
        <v>-1908270.3800000001</v>
      </c>
      <c r="AH15" s="24"/>
    </row>
    <row r="16" spans="1:34" s="9" customFormat="1" thickBot="1">
      <c r="A16" s="8"/>
      <c r="B16" s="112" t="s">
        <v>23</v>
      </c>
      <c r="C16" s="80">
        <f t="shared" ref="C16:Q16" si="8">SUM(C7:C15)</f>
        <v>96326452.633400112</v>
      </c>
      <c r="D16" s="21">
        <f t="shared" si="8"/>
        <v>53216406.72041028</v>
      </c>
      <c r="E16" s="38">
        <f t="shared" si="8"/>
        <v>1444850.4461895672</v>
      </c>
      <c r="F16" s="59">
        <f t="shared" si="8"/>
        <v>150987709.79999998</v>
      </c>
      <c r="G16" s="80">
        <f t="shared" si="8"/>
        <v>0</v>
      </c>
      <c r="H16" s="21">
        <f t="shared" si="8"/>
        <v>176147477.14999992</v>
      </c>
      <c r="I16" s="21">
        <f>SUM(I7:I15)</f>
        <v>565663.35</v>
      </c>
      <c r="J16" s="38">
        <f t="shared" si="8"/>
        <v>1336000</v>
      </c>
      <c r="K16" s="59">
        <f t="shared" si="8"/>
        <v>152889373.14999998</v>
      </c>
      <c r="L16" s="80">
        <f t="shared" si="8"/>
        <v>13510004.960000005</v>
      </c>
      <c r="M16" s="21">
        <f t="shared" si="8"/>
        <v>6718938.3000000026</v>
      </c>
      <c r="N16" s="38">
        <f t="shared" si="8"/>
        <v>18909870.439999998</v>
      </c>
      <c r="O16" s="59">
        <f t="shared" si="8"/>
        <v>39138813.70000001</v>
      </c>
      <c r="P16" s="80">
        <f t="shared" si="8"/>
        <v>3594553.12</v>
      </c>
      <c r="Q16" s="38">
        <f t="shared" si="8"/>
        <v>251830</v>
      </c>
      <c r="R16" s="59">
        <f>SUM(R7:R15)</f>
        <v>3846383.12</v>
      </c>
      <c r="S16" s="59">
        <f t="shared" ref="S16" si="9">SUM(S7:S14)</f>
        <v>57623180</v>
      </c>
      <c r="T16" s="80">
        <f>SUM(T7:T15)</f>
        <v>64714849.969999999</v>
      </c>
      <c r="U16" s="38">
        <f>SUM(U7:U15)</f>
        <v>15267930.9</v>
      </c>
      <c r="V16" s="59">
        <f>SUM(V7:V15)</f>
        <v>79982780.870000005</v>
      </c>
      <c r="W16" s="59">
        <f t="shared" ref="W16:AF16" si="10">SUM(W7:W15)</f>
        <v>2088000.25</v>
      </c>
      <c r="X16" s="80">
        <f t="shared" si="10"/>
        <v>319911</v>
      </c>
      <c r="Y16" s="38">
        <f t="shared" si="10"/>
        <v>151286</v>
      </c>
      <c r="Z16" s="59">
        <f t="shared" si="10"/>
        <v>471197</v>
      </c>
      <c r="AA16" s="80">
        <f t="shared" si="10"/>
        <v>68810.98</v>
      </c>
      <c r="AB16" s="21">
        <f t="shared" si="10"/>
        <v>87789.960000000021</v>
      </c>
      <c r="AC16" s="21">
        <f>SUM(AC7:AC15)</f>
        <v>356280.00000000221</v>
      </c>
      <c r="AD16" s="21">
        <f t="shared" si="10"/>
        <v>1662307.46</v>
      </c>
      <c r="AE16" s="21">
        <f t="shared" si="10"/>
        <v>30230.219999999998</v>
      </c>
      <c r="AF16" s="38">
        <f t="shared" si="10"/>
        <v>0</v>
      </c>
      <c r="AG16" s="59">
        <f>SUM(AG7:AG15)</f>
        <v>2676615.620000002</v>
      </c>
      <c r="AH16" s="24"/>
    </row>
    <row r="17" spans="1:34" ht="11.25">
      <c r="A17" s="6"/>
      <c r="B17" s="102" t="s">
        <v>70</v>
      </c>
      <c r="C17" s="113">
        <v>0</v>
      </c>
      <c r="D17" s="16">
        <v>0</v>
      </c>
      <c r="E17" s="44">
        <v>0</v>
      </c>
      <c r="F17" s="57">
        <f t="shared" ref="F17:F33" si="11">C17+D17+E17</f>
        <v>0</v>
      </c>
      <c r="G17" s="85">
        <v>0</v>
      </c>
      <c r="H17" s="84">
        <v>0</v>
      </c>
      <c r="I17" s="17">
        <v>0</v>
      </c>
      <c r="J17" s="18">
        <v>0</v>
      </c>
      <c r="K17" s="57">
        <f t="shared" si="5"/>
        <v>0</v>
      </c>
      <c r="L17" s="85">
        <v>2944847.6435233094</v>
      </c>
      <c r="M17" s="17">
        <v>1724898.0106476564</v>
      </c>
      <c r="N17" s="18">
        <v>4362884.3458288647</v>
      </c>
      <c r="O17" s="57">
        <f>L17+M17+N17</f>
        <v>9032629.9999998305</v>
      </c>
      <c r="P17" s="85">
        <v>2349464</v>
      </c>
      <c r="Q17" s="18">
        <v>235986</v>
      </c>
      <c r="R17" s="57">
        <f>P17+Q17</f>
        <v>2585450</v>
      </c>
      <c r="S17" s="57">
        <f t="shared" ref="S17:S18" si="12">O17+R17</f>
        <v>11618079.99999983</v>
      </c>
      <c r="T17" s="85">
        <v>14770994.000000009</v>
      </c>
      <c r="U17" s="18">
        <v>22532803.000000045</v>
      </c>
      <c r="V17" s="57">
        <f t="shared" ref="V17:V20" si="13">T17+U17</f>
        <v>37303797.000000052</v>
      </c>
      <c r="W17" s="57">
        <v>1986310.0000000019</v>
      </c>
      <c r="X17" s="85">
        <v>300745.00000000035</v>
      </c>
      <c r="Y17" s="18">
        <v>115294.00000000015</v>
      </c>
      <c r="Z17" s="57">
        <f t="shared" ref="Z17:Z19" si="14">X17+Y17</f>
        <v>416039.00000000047</v>
      </c>
      <c r="AA17" s="85">
        <v>74211</v>
      </c>
      <c r="AB17" s="17">
        <v>0</v>
      </c>
      <c r="AC17" s="17">
        <v>184269.99999999968</v>
      </c>
      <c r="AD17" s="17">
        <v>2272723.0000000014</v>
      </c>
      <c r="AE17" s="17">
        <v>17463.000000000036</v>
      </c>
      <c r="AF17" s="18">
        <v>0</v>
      </c>
      <c r="AG17" s="57">
        <f t="shared" si="7"/>
        <v>2964706.0000000014</v>
      </c>
      <c r="AH17" s="24"/>
    </row>
    <row r="18" spans="1:34" ht="11.25">
      <c r="A18" s="6"/>
      <c r="B18" s="39" t="s">
        <v>76</v>
      </c>
      <c r="C18" s="114">
        <v>35381842.565154634</v>
      </c>
      <c r="D18" s="19">
        <v>18999029.714016434</v>
      </c>
      <c r="E18" s="20">
        <v>619127.72082887369</v>
      </c>
      <c r="F18" s="54">
        <f t="shared" si="11"/>
        <v>54999999.99999994</v>
      </c>
      <c r="G18" s="86">
        <v>0</v>
      </c>
      <c r="H18" s="86">
        <v>30000000.000000067</v>
      </c>
      <c r="I18" s="19">
        <v>625650</v>
      </c>
      <c r="J18" s="20">
        <v>492500</v>
      </c>
      <c r="K18" s="54">
        <f t="shared" si="5"/>
        <v>56118149.99999994</v>
      </c>
      <c r="L18" s="86">
        <v>0</v>
      </c>
      <c r="M18" s="19">
        <v>0</v>
      </c>
      <c r="N18" s="20">
        <v>0</v>
      </c>
      <c r="O18" s="54">
        <f>L18+M18+N18</f>
        <v>0</v>
      </c>
      <c r="P18" s="86">
        <v>0</v>
      </c>
      <c r="Q18" s="20">
        <v>0</v>
      </c>
      <c r="R18" s="54">
        <f t="shared" ref="R18:R24" si="15">P18+Q18</f>
        <v>0</v>
      </c>
      <c r="S18" s="54">
        <f t="shared" si="12"/>
        <v>0</v>
      </c>
      <c r="T18" s="86">
        <v>0</v>
      </c>
      <c r="U18" s="20">
        <v>0</v>
      </c>
      <c r="V18" s="54">
        <f t="shared" si="13"/>
        <v>0</v>
      </c>
      <c r="W18" s="54">
        <v>0</v>
      </c>
      <c r="X18" s="86">
        <v>0</v>
      </c>
      <c r="Y18" s="20">
        <v>0</v>
      </c>
      <c r="Z18" s="54">
        <f t="shared" si="14"/>
        <v>0</v>
      </c>
      <c r="AA18" s="86">
        <v>0</v>
      </c>
      <c r="AB18" s="19">
        <v>0</v>
      </c>
      <c r="AC18" s="19">
        <v>0</v>
      </c>
      <c r="AD18" s="19">
        <v>0</v>
      </c>
      <c r="AE18" s="19">
        <v>0</v>
      </c>
      <c r="AF18" s="20">
        <v>0</v>
      </c>
      <c r="AG18" s="54">
        <f t="shared" si="7"/>
        <v>0</v>
      </c>
      <c r="AH18" s="24"/>
    </row>
    <row r="19" spans="1:34" ht="11.25">
      <c r="A19" s="6"/>
      <c r="B19" s="39" t="s">
        <v>81</v>
      </c>
      <c r="C19" s="114">
        <v>1010177.466145569</v>
      </c>
      <c r="D19" s="19">
        <v>542436.18489871256</v>
      </c>
      <c r="E19" s="20">
        <v>17676.54895574418</v>
      </c>
      <c r="F19" s="54">
        <f t="shared" si="11"/>
        <v>1570290.2000000258</v>
      </c>
      <c r="G19" s="86">
        <v>0</v>
      </c>
      <c r="H19" s="86">
        <v>92452462.850000054</v>
      </c>
      <c r="I19" s="19">
        <v>14476.65</v>
      </c>
      <c r="J19" s="20">
        <v>0</v>
      </c>
      <c r="K19" s="54"/>
      <c r="L19" s="86">
        <v>3991827.6991818799</v>
      </c>
      <c r="M19" s="19">
        <v>3532483.8416199</v>
      </c>
      <c r="N19" s="20">
        <v>7019644.7591982102</v>
      </c>
      <c r="O19" s="54">
        <f t="shared" ref="O19" si="16">L19+M19+N19</f>
        <v>14543956.29999999</v>
      </c>
      <c r="P19" s="86">
        <v>73720.879999999888</v>
      </c>
      <c r="Q19" s="20">
        <v>20306</v>
      </c>
      <c r="R19" s="54">
        <f t="shared" si="15"/>
        <v>94026.879999999888</v>
      </c>
      <c r="S19" s="54">
        <v>0</v>
      </c>
      <c r="T19" s="86">
        <v>3869468.0300000012</v>
      </c>
      <c r="U19" s="20">
        <v>7280320.0999999996</v>
      </c>
      <c r="V19" s="54">
        <f t="shared" si="13"/>
        <v>11149788.130000001</v>
      </c>
      <c r="W19" s="54">
        <v>236462.75</v>
      </c>
      <c r="X19" s="86">
        <v>0</v>
      </c>
      <c r="Y19" s="20">
        <v>0</v>
      </c>
      <c r="Z19" s="54">
        <f t="shared" si="14"/>
        <v>0</v>
      </c>
      <c r="AA19" s="86">
        <v>9238.0200000000041</v>
      </c>
      <c r="AB19" s="19">
        <v>417290.04</v>
      </c>
      <c r="AC19" s="19">
        <v>0</v>
      </c>
      <c r="AD19" s="19">
        <v>1474052.54</v>
      </c>
      <c r="AE19" s="19">
        <v>7689.7799999999261</v>
      </c>
      <c r="AF19" s="20">
        <v>0</v>
      </c>
      <c r="AG19" s="54">
        <f t="shared" si="7"/>
        <v>1908270.3800000001</v>
      </c>
      <c r="AH19" s="24"/>
    </row>
    <row r="20" spans="1:34" ht="11.25">
      <c r="A20" s="6"/>
      <c r="B20" s="39" t="s">
        <v>78</v>
      </c>
      <c r="C20" s="114">
        <v>31410228.549545303</v>
      </c>
      <c r="D20" s="19">
        <v>16764050.206605755</v>
      </c>
      <c r="E20" s="20">
        <v>548721.24384894816</v>
      </c>
      <c r="F20" s="54">
        <f t="shared" si="11"/>
        <v>48723000.000000007</v>
      </c>
      <c r="G20" s="86">
        <v>0</v>
      </c>
      <c r="H20" s="86">
        <v>48413060.000000238</v>
      </c>
      <c r="I20" s="19">
        <v>1251299.9999999986</v>
      </c>
      <c r="J20" s="20">
        <v>841499.99999999953</v>
      </c>
      <c r="K20" s="54">
        <f t="shared" si="5"/>
        <v>50815800.000000007</v>
      </c>
      <c r="L20" s="86">
        <v>0</v>
      </c>
      <c r="M20" s="19">
        <v>0</v>
      </c>
      <c r="N20" s="20">
        <v>0</v>
      </c>
      <c r="O20" s="54">
        <f>L20+M20+N20</f>
        <v>0</v>
      </c>
      <c r="P20" s="86">
        <v>0</v>
      </c>
      <c r="Q20" s="20">
        <v>0</v>
      </c>
      <c r="R20" s="54">
        <f t="shared" si="15"/>
        <v>0</v>
      </c>
      <c r="S20" s="54">
        <f t="shared" ref="S20" si="17">O20+R20</f>
        <v>0</v>
      </c>
      <c r="T20" s="86">
        <v>0</v>
      </c>
      <c r="U20" s="20">
        <v>0</v>
      </c>
      <c r="V20" s="54">
        <f t="shared" si="13"/>
        <v>0</v>
      </c>
      <c r="W20" s="54">
        <v>0</v>
      </c>
      <c r="X20" s="86">
        <v>0</v>
      </c>
      <c r="Y20" s="20">
        <v>0</v>
      </c>
      <c r="Z20" s="54">
        <f>X20+Y20</f>
        <v>0</v>
      </c>
      <c r="AA20" s="86">
        <v>0</v>
      </c>
      <c r="AB20" s="19">
        <v>0</v>
      </c>
      <c r="AC20" s="19">
        <v>0</v>
      </c>
      <c r="AD20" s="19">
        <v>0</v>
      </c>
      <c r="AE20" s="19">
        <v>0</v>
      </c>
      <c r="AF20" s="20">
        <v>0</v>
      </c>
      <c r="AG20" s="54">
        <f t="shared" si="7"/>
        <v>0</v>
      </c>
      <c r="AH20" s="24"/>
    </row>
    <row r="21" spans="1:34" ht="11.25">
      <c r="A21" s="6"/>
      <c r="B21" s="39" t="s">
        <v>79</v>
      </c>
      <c r="C21" s="114">
        <v>0</v>
      </c>
      <c r="D21" s="19">
        <v>0</v>
      </c>
      <c r="E21" s="20">
        <v>0</v>
      </c>
      <c r="F21" s="54">
        <f t="shared" si="11"/>
        <v>0</v>
      </c>
      <c r="G21" s="86">
        <v>0</v>
      </c>
      <c r="H21" s="82">
        <v>0</v>
      </c>
      <c r="I21" s="19">
        <v>0</v>
      </c>
      <c r="J21" s="20">
        <v>0</v>
      </c>
      <c r="K21" s="54">
        <v>0</v>
      </c>
      <c r="L21" s="86">
        <v>0</v>
      </c>
      <c r="M21" s="19">
        <v>0</v>
      </c>
      <c r="N21" s="20">
        <v>0</v>
      </c>
      <c r="O21" s="54">
        <f>L21+M21+N21</f>
        <v>0</v>
      </c>
      <c r="P21" s="86">
        <v>0</v>
      </c>
      <c r="Q21" s="20">
        <v>0</v>
      </c>
      <c r="R21" s="54">
        <f t="shared" si="15"/>
        <v>0</v>
      </c>
      <c r="S21" s="54">
        <v>0</v>
      </c>
      <c r="T21" s="86">
        <v>43314770</v>
      </c>
      <c r="U21" s="20">
        <v>0</v>
      </c>
      <c r="V21" s="54">
        <v>43314770</v>
      </c>
      <c r="W21" s="54">
        <v>0</v>
      </c>
      <c r="X21" s="86">
        <v>0</v>
      </c>
      <c r="Y21" s="20">
        <v>0</v>
      </c>
      <c r="Z21" s="54">
        <f>X21+Y21</f>
        <v>0</v>
      </c>
      <c r="AA21" s="86">
        <v>0</v>
      </c>
      <c r="AB21" s="19">
        <v>0</v>
      </c>
      <c r="AC21" s="19">
        <v>0</v>
      </c>
      <c r="AD21" s="19">
        <v>0</v>
      </c>
      <c r="AE21" s="19">
        <v>0</v>
      </c>
      <c r="AF21" s="20">
        <v>0</v>
      </c>
      <c r="AG21" s="54">
        <f t="shared" si="7"/>
        <v>0</v>
      </c>
      <c r="AH21" s="24"/>
    </row>
    <row r="22" spans="1:34" ht="11.25">
      <c r="A22" s="6"/>
      <c r="B22" s="39" t="s">
        <v>80</v>
      </c>
      <c r="C22" s="114">
        <v>0</v>
      </c>
      <c r="D22" s="19">
        <v>0</v>
      </c>
      <c r="E22" s="20">
        <v>0</v>
      </c>
      <c r="F22" s="54">
        <f t="shared" si="11"/>
        <v>0</v>
      </c>
      <c r="G22" s="86">
        <v>0</v>
      </c>
      <c r="H22" s="82">
        <v>0</v>
      </c>
      <c r="I22" s="19">
        <v>0</v>
      </c>
      <c r="J22" s="20">
        <v>0</v>
      </c>
      <c r="K22" s="54">
        <v>0</v>
      </c>
      <c r="L22" s="86">
        <v>0</v>
      </c>
      <c r="M22" s="19">
        <v>0</v>
      </c>
      <c r="N22" s="20">
        <v>0</v>
      </c>
      <c r="O22" s="54">
        <f>L22+M22+N22</f>
        <v>0</v>
      </c>
      <c r="P22" s="86">
        <v>0</v>
      </c>
      <c r="Q22" s="20">
        <v>0</v>
      </c>
      <c r="R22" s="54">
        <f t="shared" si="15"/>
        <v>0</v>
      </c>
      <c r="S22" s="54">
        <v>0</v>
      </c>
      <c r="T22" s="86">
        <v>0</v>
      </c>
      <c r="U22" s="20">
        <v>0</v>
      </c>
      <c r="V22" s="54">
        <v>0</v>
      </c>
      <c r="W22" s="54">
        <v>0</v>
      </c>
      <c r="X22" s="86">
        <v>28490</v>
      </c>
      <c r="Y22" s="20">
        <v>159310</v>
      </c>
      <c r="Z22" s="54">
        <f>X22+Y22</f>
        <v>187800</v>
      </c>
      <c r="AA22" s="86">
        <v>0</v>
      </c>
      <c r="AB22" s="19">
        <v>0</v>
      </c>
      <c r="AC22" s="19">
        <v>624710</v>
      </c>
      <c r="AD22" s="19">
        <v>0</v>
      </c>
      <c r="AE22" s="19">
        <v>0</v>
      </c>
      <c r="AF22" s="20">
        <v>270000</v>
      </c>
      <c r="AG22" s="54">
        <f t="shared" si="7"/>
        <v>1082510</v>
      </c>
      <c r="AH22" s="24"/>
    </row>
    <row r="23" spans="1:34" ht="11.25">
      <c r="A23" s="6"/>
      <c r="B23" s="39" t="s">
        <v>84</v>
      </c>
      <c r="C23" s="114">
        <v>27376572.898120925</v>
      </c>
      <c r="D23" s="19">
        <v>14614885.62639381</v>
      </c>
      <c r="E23" s="20">
        <v>463541.47548526188</v>
      </c>
      <c r="F23" s="54">
        <f t="shared" ref="F23" si="18">C23+D23+E23</f>
        <v>42455000</v>
      </c>
      <c r="G23" s="86">
        <v>0</v>
      </c>
      <c r="H23" s="82">
        <v>0</v>
      </c>
      <c r="I23" s="19">
        <v>0</v>
      </c>
      <c r="J23" s="20">
        <v>0</v>
      </c>
      <c r="K23" s="54">
        <f t="shared" ref="K23" si="19">H23+I23+J23</f>
        <v>0</v>
      </c>
      <c r="L23" s="86">
        <v>5565852.2738099508</v>
      </c>
      <c r="M23" s="19">
        <v>2739652.9726651758</v>
      </c>
      <c r="N23" s="20">
        <v>7714894.7535248734</v>
      </c>
      <c r="O23" s="54">
        <f>L23+M23+N23</f>
        <v>16020400</v>
      </c>
      <c r="P23" s="86">
        <v>1265892</v>
      </c>
      <c r="Q23" s="20">
        <v>91878</v>
      </c>
      <c r="R23" s="54">
        <f t="shared" ref="R23" si="20">P23+Q23</f>
        <v>1357770</v>
      </c>
      <c r="S23" s="54">
        <f>O23+R23</f>
        <v>17378170</v>
      </c>
      <c r="T23" s="86">
        <v>5012020</v>
      </c>
      <c r="U23" s="20">
        <v>0</v>
      </c>
      <c r="V23" s="54">
        <f t="shared" ref="V23" si="21">T23+U23</f>
        <v>5012020</v>
      </c>
      <c r="W23" s="54">
        <v>0</v>
      </c>
      <c r="X23" s="86">
        <v>0</v>
      </c>
      <c r="Y23" s="20">
        <v>0</v>
      </c>
      <c r="Z23" s="54">
        <f>X23+Y23</f>
        <v>0</v>
      </c>
      <c r="AA23" s="86">
        <f t="shared" ref="AA23" si="22">Y23+Z23</f>
        <v>0</v>
      </c>
      <c r="AB23" s="19">
        <f t="shared" ref="AB23" si="23">Z23+AA23</f>
        <v>0</v>
      </c>
      <c r="AC23" s="19">
        <v>0</v>
      </c>
      <c r="AD23" s="19">
        <v>0</v>
      </c>
      <c r="AE23" s="19">
        <f t="shared" ref="AE23" si="24">AC23+AD23</f>
        <v>0</v>
      </c>
      <c r="AF23" s="20">
        <v>0</v>
      </c>
      <c r="AG23" s="54">
        <f t="shared" si="7"/>
        <v>0</v>
      </c>
      <c r="AH23" s="24"/>
    </row>
    <row r="24" spans="1:34" thickBot="1">
      <c r="A24" s="6"/>
      <c r="B24" s="115" t="s">
        <v>86</v>
      </c>
      <c r="C24" s="116">
        <v>0</v>
      </c>
      <c r="D24" s="117">
        <v>0</v>
      </c>
      <c r="E24" s="118">
        <v>0</v>
      </c>
      <c r="F24" s="119">
        <f t="shared" si="11"/>
        <v>0</v>
      </c>
      <c r="G24" s="109">
        <v>0</v>
      </c>
      <c r="H24" s="120">
        <v>0</v>
      </c>
      <c r="I24" s="110">
        <v>0</v>
      </c>
      <c r="J24" s="111">
        <v>0</v>
      </c>
      <c r="K24" s="119">
        <f t="shared" ref="K24" si="25">H24+I24+J24</f>
        <v>0</v>
      </c>
      <c r="L24" s="109">
        <v>0</v>
      </c>
      <c r="M24" s="110">
        <v>0</v>
      </c>
      <c r="N24" s="111">
        <v>0</v>
      </c>
      <c r="O24" s="119">
        <f>L24+M24+N24</f>
        <v>0</v>
      </c>
      <c r="P24" s="109">
        <v>0</v>
      </c>
      <c r="Q24" s="111">
        <v>0</v>
      </c>
      <c r="R24" s="119">
        <f t="shared" si="15"/>
        <v>0</v>
      </c>
      <c r="S24" s="119">
        <f t="shared" ref="S24" si="26">Q24+R24</f>
        <v>0</v>
      </c>
      <c r="T24" s="109">
        <v>0</v>
      </c>
      <c r="U24" s="111">
        <v>0</v>
      </c>
      <c r="V24" s="119">
        <f t="shared" ref="V24" si="27">T24+U24</f>
        <v>0</v>
      </c>
      <c r="W24" s="119">
        <f t="shared" ref="W24" si="28">U24+V24</f>
        <v>0</v>
      </c>
      <c r="X24" s="109">
        <f t="shared" ref="X24" si="29">V24+W24</f>
        <v>0</v>
      </c>
      <c r="Y24" s="111">
        <f t="shared" ref="Y24" si="30">W24+X24</f>
        <v>0</v>
      </c>
      <c r="Z24" s="119">
        <f t="shared" ref="Z24" si="31">X24+Y24</f>
        <v>0</v>
      </c>
      <c r="AA24" s="109">
        <f t="shared" ref="AA24" si="32">Y24+Z24</f>
        <v>0</v>
      </c>
      <c r="AB24" s="110">
        <f t="shared" ref="AB24" si="33">Z24+AA24</f>
        <v>0</v>
      </c>
      <c r="AC24" s="110">
        <v>0</v>
      </c>
      <c r="AD24" s="110">
        <v>0</v>
      </c>
      <c r="AE24" s="110">
        <v>40000</v>
      </c>
      <c r="AF24" s="111">
        <v>0</v>
      </c>
      <c r="AG24" s="119">
        <f t="shared" si="7"/>
        <v>40000</v>
      </c>
      <c r="AH24" s="24"/>
    </row>
    <row r="25" spans="1:34" s="9" customFormat="1" thickBot="1">
      <c r="A25" s="8"/>
      <c r="B25" s="125" t="s">
        <v>24</v>
      </c>
      <c r="C25" s="126">
        <f t="shared" ref="C25:J25" si="34">SUM(C17:C24)</f>
        <v>95178821.47896643</v>
      </c>
      <c r="D25" s="127">
        <f t="shared" si="34"/>
        <v>50920401.731914714</v>
      </c>
      <c r="E25" s="128">
        <f t="shared" si="34"/>
        <v>1649066.989118828</v>
      </c>
      <c r="F25" s="129">
        <f t="shared" si="34"/>
        <v>147748290.19999999</v>
      </c>
      <c r="G25" s="126">
        <f t="shared" si="34"/>
        <v>0</v>
      </c>
      <c r="H25" s="127">
        <f t="shared" si="34"/>
        <v>170865522.85000035</v>
      </c>
      <c r="I25" s="127">
        <f t="shared" si="34"/>
        <v>1891426.6499999985</v>
      </c>
      <c r="J25" s="128">
        <f t="shared" si="34"/>
        <v>1333999.9999999995</v>
      </c>
      <c r="K25" s="129">
        <f>SUM(K20:K24)</f>
        <v>50815800.000000007</v>
      </c>
      <c r="L25" s="126">
        <f t="shared" ref="L25:AG25" si="35">SUM(L17:L24)</f>
        <v>12502527.616515141</v>
      </c>
      <c r="M25" s="127">
        <f t="shared" si="35"/>
        <v>7997034.8249327317</v>
      </c>
      <c r="N25" s="128">
        <f t="shared" si="35"/>
        <v>19097423.858551949</v>
      </c>
      <c r="O25" s="129">
        <f t="shared" si="35"/>
        <v>39596986.299999818</v>
      </c>
      <c r="P25" s="126">
        <f t="shared" si="35"/>
        <v>3689076.88</v>
      </c>
      <c r="Q25" s="128">
        <f t="shared" si="35"/>
        <v>348170</v>
      </c>
      <c r="R25" s="129">
        <f t="shared" si="35"/>
        <v>4037246.88</v>
      </c>
      <c r="S25" s="129">
        <f t="shared" si="35"/>
        <v>28996249.999999829</v>
      </c>
      <c r="T25" s="126">
        <f t="shared" si="35"/>
        <v>66967252.030000009</v>
      </c>
      <c r="U25" s="128">
        <f t="shared" si="35"/>
        <v>29813123.100000046</v>
      </c>
      <c r="V25" s="129">
        <f t="shared" si="35"/>
        <v>96780375.130000055</v>
      </c>
      <c r="W25" s="129">
        <f t="shared" si="35"/>
        <v>2222772.7500000019</v>
      </c>
      <c r="X25" s="126">
        <f t="shared" si="35"/>
        <v>329235.00000000035</v>
      </c>
      <c r="Y25" s="128">
        <f t="shared" si="35"/>
        <v>274604.00000000012</v>
      </c>
      <c r="Z25" s="129">
        <f t="shared" si="35"/>
        <v>603839.00000000047</v>
      </c>
      <c r="AA25" s="126">
        <f t="shared" si="35"/>
        <v>83449.02</v>
      </c>
      <c r="AB25" s="127">
        <f t="shared" si="35"/>
        <v>417290.04</v>
      </c>
      <c r="AC25" s="127">
        <f t="shared" si="35"/>
        <v>808979.99999999965</v>
      </c>
      <c r="AD25" s="127">
        <f t="shared" si="35"/>
        <v>3746775.5400000014</v>
      </c>
      <c r="AE25" s="127">
        <f t="shared" si="35"/>
        <v>65152.779999999962</v>
      </c>
      <c r="AF25" s="127">
        <f t="shared" si="35"/>
        <v>270000</v>
      </c>
      <c r="AG25" s="129">
        <f t="shared" si="35"/>
        <v>5995486.3800000018</v>
      </c>
      <c r="AH25" s="24"/>
    </row>
    <row r="26" spans="1:34" ht="11.25">
      <c r="A26" s="6"/>
      <c r="B26" s="91" t="s">
        <v>70</v>
      </c>
      <c r="C26" s="88">
        <v>0</v>
      </c>
      <c r="D26" s="16">
        <v>0</v>
      </c>
      <c r="E26" s="16">
        <v>0</v>
      </c>
      <c r="F26" s="16">
        <f>C26+D26+E26</f>
        <v>0</v>
      </c>
      <c r="G26" s="16">
        <v>0</v>
      </c>
      <c r="H26" s="108">
        <v>0</v>
      </c>
      <c r="I26" s="16">
        <v>0</v>
      </c>
      <c r="J26" s="44">
        <v>0</v>
      </c>
      <c r="K26" s="53">
        <f t="shared" ref="K26:K28" si="36">F26+G26+I26+J26</f>
        <v>0</v>
      </c>
      <c r="L26" s="88">
        <v>4441721.5810349099</v>
      </c>
      <c r="M26" s="16">
        <v>2601668.2852263437</v>
      </c>
      <c r="N26" s="44">
        <v>6580550.1337386789</v>
      </c>
      <c r="O26" s="53">
        <f>L26+M26+N26</f>
        <v>13623939.999999933</v>
      </c>
      <c r="P26" s="88">
        <v>3266512.9999999958</v>
      </c>
      <c r="Q26" s="44">
        <v>157409</v>
      </c>
      <c r="R26" s="53">
        <f>P26+Q26</f>
        <v>3423921.9999999958</v>
      </c>
      <c r="S26" s="53">
        <f t="shared" ref="S26:S28" si="37">O26+R26</f>
        <v>17047861.999999929</v>
      </c>
      <c r="T26" s="88">
        <v>14770994.000000009</v>
      </c>
      <c r="U26" s="44">
        <v>22525078.874999963</v>
      </c>
      <c r="V26" s="53">
        <f t="shared" ref="V26:V28" si="38">T26+U26</f>
        <v>37296072.87499997</v>
      </c>
      <c r="W26" s="53">
        <v>772757.0000000021</v>
      </c>
      <c r="X26" s="88">
        <v>122531.99999999968</v>
      </c>
      <c r="Y26" s="44">
        <v>26520</v>
      </c>
      <c r="Z26" s="53">
        <f t="shared" ref="Z26" si="39">X26+Y26</f>
        <v>149051.99999999968</v>
      </c>
      <c r="AA26" s="88">
        <v>24670</v>
      </c>
      <c r="AB26" s="16">
        <v>0</v>
      </c>
      <c r="AC26" s="16">
        <v>184269.99999999968</v>
      </c>
      <c r="AD26" s="16">
        <v>2272723.0000000014</v>
      </c>
      <c r="AE26" s="16">
        <v>17463.000000000036</v>
      </c>
      <c r="AF26" s="44">
        <v>0</v>
      </c>
      <c r="AG26" s="53">
        <f t="shared" si="7"/>
        <v>2648178.0000000009</v>
      </c>
      <c r="AH26" s="24"/>
    </row>
    <row r="27" spans="1:34" ht="11.25">
      <c r="A27" s="6"/>
      <c r="B27" s="39" t="s">
        <v>78</v>
      </c>
      <c r="C27" s="86">
        <v>0</v>
      </c>
      <c r="D27" s="19">
        <v>0</v>
      </c>
      <c r="E27" s="19">
        <v>0</v>
      </c>
      <c r="F27" s="19">
        <f t="shared" ref="F27" si="40">C27+D27+E27</f>
        <v>0</v>
      </c>
      <c r="G27" s="19">
        <v>0</v>
      </c>
      <c r="H27" s="82">
        <v>0</v>
      </c>
      <c r="I27" s="19">
        <v>1876910</v>
      </c>
      <c r="J27" s="20">
        <v>1340000</v>
      </c>
      <c r="K27" s="54">
        <f t="shared" ref="K27" si="41">F27+G27+I27+J27</f>
        <v>3216910</v>
      </c>
      <c r="L27" s="86">
        <v>0</v>
      </c>
      <c r="M27" s="19">
        <v>0</v>
      </c>
      <c r="N27" s="20">
        <v>0</v>
      </c>
      <c r="O27" s="54">
        <f>L27+M27+N27</f>
        <v>0</v>
      </c>
      <c r="P27" s="86">
        <v>0</v>
      </c>
      <c r="Q27" s="20">
        <v>0</v>
      </c>
      <c r="R27" s="54">
        <f>P27+Q27</f>
        <v>0</v>
      </c>
      <c r="S27" s="54">
        <f t="shared" ref="S27" si="42">O27+R27</f>
        <v>0</v>
      </c>
      <c r="T27" s="86">
        <v>0</v>
      </c>
      <c r="U27" s="20">
        <v>0</v>
      </c>
      <c r="V27" s="54">
        <f t="shared" ref="V27" si="43">T27+U27</f>
        <v>0</v>
      </c>
      <c r="W27" s="54">
        <v>0</v>
      </c>
      <c r="X27" s="86">
        <v>0</v>
      </c>
      <c r="Y27" s="20">
        <v>0</v>
      </c>
      <c r="Z27" s="54">
        <f>X27+Y27</f>
        <v>0</v>
      </c>
      <c r="AA27" s="86">
        <v>0</v>
      </c>
      <c r="AB27" s="19">
        <v>0</v>
      </c>
      <c r="AC27" s="19">
        <v>0</v>
      </c>
      <c r="AD27" s="19">
        <v>0</v>
      </c>
      <c r="AE27" s="19">
        <v>0</v>
      </c>
      <c r="AF27" s="20">
        <v>0</v>
      </c>
      <c r="AG27" s="54">
        <f t="shared" si="7"/>
        <v>0</v>
      </c>
      <c r="AH27" s="24"/>
    </row>
    <row r="28" spans="1:34" thickBot="1">
      <c r="A28" s="6"/>
      <c r="B28" s="115" t="s">
        <v>85</v>
      </c>
      <c r="C28" s="116">
        <v>32106455.413907453</v>
      </c>
      <c r="D28" s="117">
        <v>17139916.507788192</v>
      </c>
      <c r="E28" s="118">
        <v>543628.07830435026</v>
      </c>
      <c r="F28" s="110">
        <f t="shared" si="11"/>
        <v>49790000</v>
      </c>
      <c r="G28" s="110">
        <v>0</v>
      </c>
      <c r="H28" s="120">
        <v>0</v>
      </c>
      <c r="I28" s="110">
        <v>0</v>
      </c>
      <c r="J28" s="111">
        <v>0</v>
      </c>
      <c r="K28" s="119">
        <f t="shared" si="36"/>
        <v>49790000</v>
      </c>
      <c r="L28" s="109">
        <v>0</v>
      </c>
      <c r="M28" s="110">
        <v>0</v>
      </c>
      <c r="N28" s="111">
        <v>0</v>
      </c>
      <c r="O28" s="119">
        <f>L28+M28+N28</f>
        <v>0</v>
      </c>
      <c r="P28" s="109">
        <v>0</v>
      </c>
      <c r="Q28" s="111">
        <v>0</v>
      </c>
      <c r="R28" s="119">
        <f>P28+Q28</f>
        <v>0</v>
      </c>
      <c r="S28" s="119">
        <f t="shared" si="37"/>
        <v>0</v>
      </c>
      <c r="T28" s="109">
        <v>0</v>
      </c>
      <c r="U28" s="111">
        <v>0</v>
      </c>
      <c r="V28" s="119">
        <f t="shared" si="38"/>
        <v>0</v>
      </c>
      <c r="W28" s="119">
        <v>0</v>
      </c>
      <c r="X28" s="109">
        <v>0</v>
      </c>
      <c r="Y28" s="111">
        <v>0</v>
      </c>
      <c r="Z28" s="119">
        <f>X28+Y28</f>
        <v>0</v>
      </c>
      <c r="AA28" s="109">
        <v>0</v>
      </c>
      <c r="AB28" s="110">
        <v>0</v>
      </c>
      <c r="AC28" s="110">
        <v>0</v>
      </c>
      <c r="AD28" s="110">
        <v>0</v>
      </c>
      <c r="AE28" s="110">
        <v>0</v>
      </c>
      <c r="AF28" s="111">
        <v>0</v>
      </c>
      <c r="AG28" s="119">
        <f t="shared" si="7"/>
        <v>0</v>
      </c>
      <c r="AH28" s="24"/>
    </row>
    <row r="29" spans="1:34" s="9" customFormat="1" thickBot="1">
      <c r="A29" s="8"/>
      <c r="B29" s="112" t="s">
        <v>25</v>
      </c>
      <c r="C29" s="121">
        <f>SUM(C26:C28)</f>
        <v>32106455.413907453</v>
      </c>
      <c r="D29" s="122">
        <f t="shared" ref="D29:AF29" si="44">SUM(D26:D28)</f>
        <v>17139916.507788192</v>
      </c>
      <c r="E29" s="122">
        <f t="shared" si="44"/>
        <v>543628.07830435026</v>
      </c>
      <c r="F29" s="122">
        <f t="shared" si="44"/>
        <v>49790000</v>
      </c>
      <c r="G29" s="122">
        <f t="shared" si="44"/>
        <v>0</v>
      </c>
      <c r="H29" s="122">
        <f t="shared" si="44"/>
        <v>0</v>
      </c>
      <c r="I29" s="122">
        <f>SUM(I26:I28)</f>
        <v>1876910</v>
      </c>
      <c r="J29" s="123">
        <f t="shared" si="44"/>
        <v>1340000</v>
      </c>
      <c r="K29" s="124">
        <f t="shared" si="44"/>
        <v>53006910</v>
      </c>
      <c r="L29" s="121">
        <f t="shared" si="44"/>
        <v>4441721.5810349099</v>
      </c>
      <c r="M29" s="122">
        <f t="shared" si="44"/>
        <v>2601668.2852263437</v>
      </c>
      <c r="N29" s="123">
        <f t="shared" si="44"/>
        <v>6580550.1337386789</v>
      </c>
      <c r="O29" s="124">
        <f t="shared" si="44"/>
        <v>13623939.999999933</v>
      </c>
      <c r="P29" s="121">
        <f t="shared" si="44"/>
        <v>3266512.9999999958</v>
      </c>
      <c r="Q29" s="123">
        <f t="shared" si="44"/>
        <v>157409</v>
      </c>
      <c r="R29" s="124">
        <f t="shared" si="44"/>
        <v>3423921.9999999958</v>
      </c>
      <c r="S29" s="124">
        <f t="shared" si="44"/>
        <v>17047861.999999929</v>
      </c>
      <c r="T29" s="121">
        <f t="shared" si="44"/>
        <v>14770994.000000009</v>
      </c>
      <c r="U29" s="123">
        <f t="shared" si="44"/>
        <v>22525078.874999963</v>
      </c>
      <c r="V29" s="124">
        <f t="shared" si="44"/>
        <v>37296072.87499997</v>
      </c>
      <c r="W29" s="124">
        <f>SUM(W26:W28)</f>
        <v>772757.0000000021</v>
      </c>
      <c r="X29" s="121">
        <f t="shared" si="44"/>
        <v>122531.99999999968</v>
      </c>
      <c r="Y29" s="123">
        <f t="shared" si="44"/>
        <v>26520</v>
      </c>
      <c r="Z29" s="124">
        <f t="shared" si="44"/>
        <v>149051.99999999968</v>
      </c>
      <c r="AA29" s="121">
        <f t="shared" si="44"/>
        <v>24670</v>
      </c>
      <c r="AB29" s="122">
        <f t="shared" si="44"/>
        <v>0</v>
      </c>
      <c r="AC29" s="122">
        <f t="shared" si="44"/>
        <v>184269.99999999968</v>
      </c>
      <c r="AD29" s="122">
        <f t="shared" si="44"/>
        <v>2272723.0000000014</v>
      </c>
      <c r="AE29" s="122">
        <f t="shared" si="44"/>
        <v>17463.000000000036</v>
      </c>
      <c r="AF29" s="123">
        <f t="shared" si="44"/>
        <v>0</v>
      </c>
      <c r="AG29" s="124">
        <f>SUM(AG26:AG28)</f>
        <v>2648178.0000000009</v>
      </c>
      <c r="AH29" s="24"/>
    </row>
    <row r="30" spans="1:34" ht="11.25">
      <c r="A30" s="6"/>
      <c r="B30" s="102" t="s">
        <v>70</v>
      </c>
      <c r="C30" s="85">
        <v>0</v>
      </c>
      <c r="D30" s="17">
        <v>0</v>
      </c>
      <c r="E30" s="18">
        <v>0</v>
      </c>
      <c r="F30" s="57">
        <f t="shared" si="11"/>
        <v>0</v>
      </c>
      <c r="G30" s="85">
        <v>0</v>
      </c>
      <c r="H30" s="84">
        <v>0</v>
      </c>
      <c r="I30" s="17">
        <v>0</v>
      </c>
      <c r="J30" s="18">
        <v>0</v>
      </c>
      <c r="K30" s="57">
        <f t="shared" ref="K30:K33" si="45">F30+G30+I30+J30</f>
        <v>0</v>
      </c>
      <c r="L30" s="85">
        <v>5938598.7787793186</v>
      </c>
      <c r="M30" s="17">
        <v>3478440.4694348429</v>
      </c>
      <c r="N30" s="18">
        <v>8798220.7517858595</v>
      </c>
      <c r="O30" s="57">
        <f>L30+M30+N30</f>
        <v>18215260.000000022</v>
      </c>
      <c r="P30" s="85">
        <v>4538929</v>
      </c>
      <c r="Q30" s="18">
        <v>177709</v>
      </c>
      <c r="R30" s="57">
        <f>P30+Q30</f>
        <v>4716638</v>
      </c>
      <c r="S30" s="57">
        <f t="shared" ref="S30" si="46">O30+R30</f>
        <v>22931898.000000022</v>
      </c>
      <c r="T30" s="85">
        <v>14770994.000000009</v>
      </c>
      <c r="U30" s="18">
        <v>22540527.124999974</v>
      </c>
      <c r="V30" s="57">
        <f t="shared" ref="V30:V33" si="47">T30+U30</f>
        <v>37311521.124999985</v>
      </c>
      <c r="W30" s="57">
        <v>1110910.0000000086</v>
      </c>
      <c r="X30" s="85">
        <v>122531.99999999968</v>
      </c>
      <c r="Y30" s="18">
        <v>26520</v>
      </c>
      <c r="Z30" s="57">
        <f t="shared" ref="Z30:Z33" si="48">X30+Y30</f>
        <v>149051.99999999968</v>
      </c>
      <c r="AA30" s="85">
        <v>24670</v>
      </c>
      <c r="AB30" s="17">
        <v>0</v>
      </c>
      <c r="AC30" s="17">
        <v>184269.99999999968</v>
      </c>
      <c r="AD30" s="17">
        <v>2272724</v>
      </c>
      <c r="AE30" s="17">
        <v>17464</v>
      </c>
      <c r="AF30" s="18">
        <v>0</v>
      </c>
      <c r="AG30" s="57">
        <f t="shared" si="7"/>
        <v>2648179.9999999995</v>
      </c>
      <c r="AH30" s="24"/>
    </row>
    <row r="31" spans="1:34" ht="11.25">
      <c r="A31" s="6"/>
      <c r="B31" s="39" t="s">
        <v>73</v>
      </c>
      <c r="C31" s="86">
        <v>0</v>
      </c>
      <c r="D31" s="19">
        <v>0</v>
      </c>
      <c r="E31" s="20">
        <v>0</v>
      </c>
      <c r="F31" s="54">
        <f t="shared" si="11"/>
        <v>0</v>
      </c>
      <c r="G31" s="86">
        <v>0</v>
      </c>
      <c r="H31" s="82">
        <v>0</v>
      </c>
      <c r="I31" s="19">
        <v>0</v>
      </c>
      <c r="J31" s="20">
        <v>0</v>
      </c>
      <c r="K31" s="54">
        <v>0</v>
      </c>
      <c r="L31" s="86">
        <v>0</v>
      </c>
      <c r="M31" s="19">
        <v>0</v>
      </c>
      <c r="N31" s="20">
        <v>0</v>
      </c>
      <c r="O31" s="54">
        <v>0</v>
      </c>
      <c r="P31" s="86">
        <v>0</v>
      </c>
      <c r="Q31" s="20">
        <v>0</v>
      </c>
      <c r="R31" s="54">
        <v>0</v>
      </c>
      <c r="S31" s="54">
        <v>0</v>
      </c>
      <c r="T31" s="86">
        <f>-T14</f>
        <v>-6618210</v>
      </c>
      <c r="U31" s="20">
        <v>0</v>
      </c>
      <c r="V31" s="54">
        <f t="shared" si="47"/>
        <v>-6618210</v>
      </c>
      <c r="W31" s="54">
        <v>0</v>
      </c>
      <c r="X31" s="86">
        <v>0</v>
      </c>
      <c r="Y31" s="20">
        <v>0</v>
      </c>
      <c r="Z31" s="54">
        <v>0</v>
      </c>
      <c r="AA31" s="86">
        <v>0</v>
      </c>
      <c r="AB31" s="19">
        <v>0</v>
      </c>
      <c r="AC31" s="19">
        <v>0</v>
      </c>
      <c r="AD31" s="19">
        <v>0</v>
      </c>
      <c r="AE31" s="19">
        <v>0</v>
      </c>
      <c r="AF31" s="20">
        <v>0</v>
      </c>
      <c r="AG31" s="54">
        <f t="shared" si="7"/>
        <v>0</v>
      </c>
      <c r="AH31" s="24"/>
    </row>
    <row r="32" spans="1:34" ht="11.25">
      <c r="A32" s="6"/>
      <c r="B32" s="39" t="s">
        <v>78</v>
      </c>
      <c r="C32" s="86">
        <v>12539465.047661386</v>
      </c>
      <c r="D32" s="19">
        <v>6692476.6654082993</v>
      </c>
      <c r="E32" s="20">
        <v>219058.28693031814</v>
      </c>
      <c r="F32" s="54">
        <f t="shared" si="11"/>
        <v>19451000.000000004</v>
      </c>
      <c r="G32" s="86">
        <v>0</v>
      </c>
      <c r="H32" s="82">
        <v>0</v>
      </c>
      <c r="I32" s="19">
        <v>1877000</v>
      </c>
      <c r="J32" s="20">
        <v>312000</v>
      </c>
      <c r="K32" s="54">
        <f t="shared" si="45"/>
        <v>21640000.000000004</v>
      </c>
      <c r="L32" s="86">
        <v>0</v>
      </c>
      <c r="M32" s="19">
        <v>0</v>
      </c>
      <c r="N32" s="20">
        <v>0</v>
      </c>
      <c r="O32" s="54">
        <f>L32+M32+N32</f>
        <v>0</v>
      </c>
      <c r="P32" s="86">
        <v>0</v>
      </c>
      <c r="Q32" s="20">
        <v>0</v>
      </c>
      <c r="R32" s="54">
        <f>P32+Q32</f>
        <v>0</v>
      </c>
      <c r="S32" s="54">
        <f t="shared" ref="S32:S33" si="49">O32+R32</f>
        <v>0</v>
      </c>
      <c r="T32" s="86">
        <v>0</v>
      </c>
      <c r="U32" s="20">
        <v>0</v>
      </c>
      <c r="V32" s="54">
        <f t="shared" si="47"/>
        <v>0</v>
      </c>
      <c r="W32" s="54">
        <v>0</v>
      </c>
      <c r="X32" s="86">
        <v>0</v>
      </c>
      <c r="Y32" s="20">
        <v>0</v>
      </c>
      <c r="Z32" s="54">
        <f t="shared" si="48"/>
        <v>0</v>
      </c>
      <c r="AA32" s="86">
        <v>0</v>
      </c>
      <c r="AB32" s="19">
        <v>0</v>
      </c>
      <c r="AC32" s="19">
        <v>0</v>
      </c>
      <c r="AD32" s="19">
        <v>0</v>
      </c>
      <c r="AE32" s="19">
        <v>0</v>
      </c>
      <c r="AF32" s="20">
        <v>0</v>
      </c>
      <c r="AG32" s="54">
        <f t="shared" si="7"/>
        <v>0</v>
      </c>
      <c r="AH32" s="24"/>
    </row>
    <row r="33" spans="1:34" thickBot="1">
      <c r="A33" s="6"/>
      <c r="B33" s="49" t="s">
        <v>85</v>
      </c>
      <c r="C33" s="87">
        <f>-C32</f>
        <v>-12539465.047661386</v>
      </c>
      <c r="D33" s="13">
        <f>-D32</f>
        <v>-6692476.6654082993</v>
      </c>
      <c r="E33" s="34">
        <f>-E32</f>
        <v>-219058.28693031814</v>
      </c>
      <c r="F33" s="58">
        <f t="shared" si="11"/>
        <v>-19451000.000000004</v>
      </c>
      <c r="G33" s="87">
        <v>0</v>
      </c>
      <c r="H33" s="83">
        <v>0</v>
      </c>
      <c r="I33" s="13">
        <v>0</v>
      </c>
      <c r="J33" s="34">
        <v>0</v>
      </c>
      <c r="K33" s="58">
        <f t="shared" si="45"/>
        <v>-19451000.000000004</v>
      </c>
      <c r="L33" s="87">
        <v>-5565852.2738099499</v>
      </c>
      <c r="M33" s="13">
        <v>-2739652.97266518</v>
      </c>
      <c r="N33" s="34">
        <v>-7714894.7535248697</v>
      </c>
      <c r="O33" s="58">
        <f>L33+M33+N33</f>
        <v>-16020400</v>
      </c>
      <c r="P33" s="87">
        <v>-1265892</v>
      </c>
      <c r="Q33" s="34">
        <v>-91878</v>
      </c>
      <c r="R33" s="58">
        <f>P33+Q33</f>
        <v>-1357770</v>
      </c>
      <c r="S33" s="58">
        <f t="shared" si="49"/>
        <v>-17378170</v>
      </c>
      <c r="T33" s="87">
        <v>-5012020</v>
      </c>
      <c r="U33" s="34">
        <v>0</v>
      </c>
      <c r="V33" s="58">
        <f t="shared" si="47"/>
        <v>-5012020</v>
      </c>
      <c r="W33" s="58">
        <v>0</v>
      </c>
      <c r="X33" s="87">
        <v>0</v>
      </c>
      <c r="Y33" s="34">
        <v>0</v>
      </c>
      <c r="Z33" s="58">
        <f t="shared" si="48"/>
        <v>0</v>
      </c>
      <c r="AA33" s="87">
        <v>0</v>
      </c>
      <c r="AB33" s="13">
        <v>0</v>
      </c>
      <c r="AC33" s="13">
        <v>0</v>
      </c>
      <c r="AD33" s="13">
        <v>0</v>
      </c>
      <c r="AE33" s="13">
        <v>0</v>
      </c>
      <c r="AF33" s="34">
        <v>0</v>
      </c>
      <c r="AG33" s="58">
        <f t="shared" si="7"/>
        <v>0</v>
      </c>
      <c r="AH33" s="24"/>
    </row>
    <row r="34" spans="1:34" s="9" customFormat="1" thickBot="1">
      <c r="A34" s="8"/>
      <c r="B34" s="31" t="s">
        <v>26</v>
      </c>
      <c r="C34" s="80">
        <f t="shared" ref="C34:AG34" si="50">SUM(C30:C33)</f>
        <v>0</v>
      </c>
      <c r="D34" s="21">
        <f t="shared" si="50"/>
        <v>0</v>
      </c>
      <c r="E34" s="38">
        <f t="shared" si="50"/>
        <v>0</v>
      </c>
      <c r="F34" s="59">
        <f t="shared" si="50"/>
        <v>0</v>
      </c>
      <c r="G34" s="80">
        <f t="shared" si="50"/>
        <v>0</v>
      </c>
      <c r="H34" s="21">
        <f t="shared" si="50"/>
        <v>0</v>
      </c>
      <c r="I34" s="21">
        <f t="shared" si="50"/>
        <v>1877000</v>
      </c>
      <c r="J34" s="38">
        <f t="shared" si="50"/>
        <v>312000</v>
      </c>
      <c r="K34" s="59">
        <f t="shared" si="50"/>
        <v>2189000</v>
      </c>
      <c r="L34" s="80">
        <f t="shared" si="50"/>
        <v>372746.50496936869</v>
      </c>
      <c r="M34" s="21">
        <f t="shared" si="50"/>
        <v>738787.49676966295</v>
      </c>
      <c r="N34" s="38">
        <f t="shared" si="50"/>
        <v>1083325.9982609898</v>
      </c>
      <c r="O34" s="59">
        <f t="shared" si="50"/>
        <v>2194860.0000000224</v>
      </c>
      <c r="P34" s="80">
        <f t="shared" si="50"/>
        <v>3273037</v>
      </c>
      <c r="Q34" s="38">
        <f t="shared" si="50"/>
        <v>85831</v>
      </c>
      <c r="R34" s="59">
        <f t="shared" si="50"/>
        <v>3358868</v>
      </c>
      <c r="S34" s="59">
        <f t="shared" si="50"/>
        <v>5553728.0000000224</v>
      </c>
      <c r="T34" s="80">
        <f t="shared" si="50"/>
        <v>3140764.0000000093</v>
      </c>
      <c r="U34" s="38">
        <f t="shared" si="50"/>
        <v>22540527.124999974</v>
      </c>
      <c r="V34" s="59">
        <f t="shared" si="50"/>
        <v>25681291.124999985</v>
      </c>
      <c r="W34" s="59">
        <f t="shared" si="50"/>
        <v>1110910.0000000086</v>
      </c>
      <c r="X34" s="80">
        <f t="shared" si="50"/>
        <v>122531.99999999968</v>
      </c>
      <c r="Y34" s="38">
        <f t="shared" si="50"/>
        <v>26520</v>
      </c>
      <c r="Z34" s="59">
        <f t="shared" si="50"/>
        <v>149051.99999999968</v>
      </c>
      <c r="AA34" s="80">
        <f t="shared" si="50"/>
        <v>24670</v>
      </c>
      <c r="AB34" s="21">
        <f t="shared" si="50"/>
        <v>0</v>
      </c>
      <c r="AC34" s="21">
        <f t="shared" si="50"/>
        <v>184269.99999999968</v>
      </c>
      <c r="AD34" s="21">
        <f t="shared" si="50"/>
        <v>2272724</v>
      </c>
      <c r="AE34" s="21">
        <f t="shared" si="50"/>
        <v>17464</v>
      </c>
      <c r="AF34" s="38">
        <f t="shared" si="50"/>
        <v>0</v>
      </c>
      <c r="AG34" s="59">
        <f t="shared" si="50"/>
        <v>2648179.9999999995</v>
      </c>
      <c r="AH34" s="24"/>
    </row>
    <row r="35" spans="1:34" thickBot="1">
      <c r="A35" s="6"/>
      <c r="B35" s="62" t="s">
        <v>55</v>
      </c>
      <c r="C35" s="30">
        <f t="shared" ref="C35:AG35" si="51">C16+C25+C29+C34</f>
        <v>223611729.52627403</v>
      </c>
      <c r="D35" s="29">
        <f t="shared" si="51"/>
        <v>121276724.96011318</v>
      </c>
      <c r="E35" s="35">
        <f t="shared" si="51"/>
        <v>3637545.5136127453</v>
      </c>
      <c r="F35" s="36">
        <f t="shared" si="51"/>
        <v>348526000</v>
      </c>
      <c r="G35" s="30">
        <f t="shared" si="51"/>
        <v>0</v>
      </c>
      <c r="H35" s="29">
        <f t="shared" si="51"/>
        <v>347013000.00000024</v>
      </c>
      <c r="I35" s="29">
        <f t="shared" si="51"/>
        <v>6210999.9999999981</v>
      </c>
      <c r="J35" s="35">
        <f t="shared" si="51"/>
        <v>4322000</v>
      </c>
      <c r="K35" s="36">
        <f t="shared" si="51"/>
        <v>258901083.14999998</v>
      </c>
      <c r="L35" s="30">
        <f t="shared" si="51"/>
        <v>30827000.662519425</v>
      </c>
      <c r="M35" s="29">
        <f t="shared" si="51"/>
        <v>18056428.90692874</v>
      </c>
      <c r="N35" s="35">
        <f t="shared" si="51"/>
        <v>45671170.430551618</v>
      </c>
      <c r="O35" s="36">
        <f t="shared" si="51"/>
        <v>94554599.999999791</v>
      </c>
      <c r="P35" s="30">
        <f t="shared" si="51"/>
        <v>13823179.999999996</v>
      </c>
      <c r="Q35" s="35">
        <f t="shared" si="51"/>
        <v>843240</v>
      </c>
      <c r="R35" s="36">
        <f t="shared" si="51"/>
        <v>14666419.999999996</v>
      </c>
      <c r="S35" s="36">
        <f t="shared" si="51"/>
        <v>109221019.99999976</v>
      </c>
      <c r="T35" s="30">
        <f t="shared" si="51"/>
        <v>149593860</v>
      </c>
      <c r="U35" s="35">
        <f t="shared" si="51"/>
        <v>90146659.99999997</v>
      </c>
      <c r="V35" s="36">
        <f t="shared" si="51"/>
        <v>239740520</v>
      </c>
      <c r="W35" s="36">
        <f t="shared" si="51"/>
        <v>6194440.0000000121</v>
      </c>
      <c r="X35" s="30">
        <f t="shared" si="51"/>
        <v>894209.99999999965</v>
      </c>
      <c r="Y35" s="35">
        <f t="shared" si="51"/>
        <v>478930.00000000012</v>
      </c>
      <c r="Z35" s="36">
        <f t="shared" si="51"/>
        <v>1373140</v>
      </c>
      <c r="AA35" s="30">
        <f t="shared" si="51"/>
        <v>201600</v>
      </c>
      <c r="AB35" s="29">
        <f t="shared" si="51"/>
        <v>505080</v>
      </c>
      <c r="AC35" s="29">
        <f t="shared" si="51"/>
        <v>1533800.0000000014</v>
      </c>
      <c r="AD35" s="29">
        <f t="shared" si="51"/>
        <v>9954530.0000000037</v>
      </c>
      <c r="AE35" s="29">
        <f t="shared" si="51"/>
        <v>130310</v>
      </c>
      <c r="AF35" s="35">
        <f t="shared" si="51"/>
        <v>270000</v>
      </c>
      <c r="AG35" s="36">
        <f t="shared" si="51"/>
        <v>13968460.000000004</v>
      </c>
      <c r="AH35" s="24"/>
    </row>
    <row r="36" spans="1:34" s="12" customFormat="1" ht="11.25">
      <c r="A36" s="10"/>
      <c r="B36" s="6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24"/>
    </row>
    <row r="37" spans="1:34" s="12" customFormat="1" thickBot="1">
      <c r="A37" s="10"/>
      <c r="B37" s="6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24"/>
    </row>
    <row r="38" spans="1:34" s="4" customFormat="1" ht="18">
      <c r="A38" s="3"/>
      <c r="B38" s="174" t="s">
        <v>22</v>
      </c>
      <c r="C38" s="177" t="s">
        <v>53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9"/>
      <c r="AH38" s="41"/>
    </row>
    <row r="39" spans="1:34" s="4" customFormat="1" ht="18">
      <c r="A39" s="3"/>
      <c r="B39" s="175"/>
      <c r="C39" s="180" t="s">
        <v>0</v>
      </c>
      <c r="D39" s="181"/>
      <c r="E39" s="181"/>
      <c r="F39" s="181"/>
      <c r="G39" s="181"/>
      <c r="H39" s="181"/>
      <c r="I39" s="181"/>
      <c r="J39" s="181"/>
      <c r="K39" s="181"/>
      <c r="L39" s="182" t="s">
        <v>27</v>
      </c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3"/>
      <c r="AH39" s="41"/>
    </row>
    <row r="40" spans="1:34" s="2" customFormat="1" ht="27.75">
      <c r="A40" s="1"/>
      <c r="B40" s="175"/>
      <c r="C40" s="180"/>
      <c r="D40" s="181"/>
      <c r="E40" s="181"/>
      <c r="F40" s="181"/>
      <c r="G40" s="181"/>
      <c r="H40" s="181"/>
      <c r="I40" s="181"/>
      <c r="J40" s="181"/>
      <c r="K40" s="181"/>
      <c r="L40" s="182" t="s">
        <v>28</v>
      </c>
      <c r="M40" s="182"/>
      <c r="N40" s="182"/>
      <c r="O40" s="182"/>
      <c r="P40" s="182"/>
      <c r="Q40" s="182"/>
      <c r="R40" s="182"/>
      <c r="S40" s="182"/>
      <c r="T40" s="184" t="s">
        <v>29</v>
      </c>
      <c r="U40" s="184"/>
      <c r="V40" s="184"/>
      <c r="W40" s="89" t="s">
        <v>30</v>
      </c>
      <c r="X40" s="182" t="s">
        <v>31</v>
      </c>
      <c r="Y40" s="182"/>
      <c r="Z40" s="182"/>
      <c r="AA40" s="182"/>
      <c r="AB40" s="182"/>
      <c r="AC40" s="182"/>
      <c r="AD40" s="182"/>
      <c r="AE40" s="182"/>
      <c r="AF40" s="182"/>
      <c r="AG40" s="183"/>
      <c r="AH40" s="42"/>
    </row>
    <row r="41" spans="1:34" s="2" customFormat="1" ht="12" customHeight="1">
      <c r="A41" s="1"/>
      <c r="B41" s="175"/>
      <c r="C41" s="185" t="s">
        <v>4</v>
      </c>
      <c r="D41" s="186"/>
      <c r="E41" s="186"/>
      <c r="F41" s="186"/>
      <c r="G41" s="186" t="s">
        <v>51</v>
      </c>
      <c r="H41" s="187" t="s">
        <v>38</v>
      </c>
      <c r="I41" s="186" t="s">
        <v>52</v>
      </c>
      <c r="J41" s="188" t="s">
        <v>47</v>
      </c>
      <c r="K41" s="171" t="s">
        <v>32</v>
      </c>
      <c r="L41" s="186" t="s">
        <v>5</v>
      </c>
      <c r="M41" s="186"/>
      <c r="N41" s="186"/>
      <c r="O41" s="186"/>
      <c r="P41" s="186" t="s">
        <v>6</v>
      </c>
      <c r="Q41" s="186"/>
      <c r="R41" s="186"/>
      <c r="S41" s="171" t="s">
        <v>33</v>
      </c>
      <c r="T41" s="170" t="s">
        <v>7</v>
      </c>
      <c r="U41" s="170" t="s">
        <v>8</v>
      </c>
      <c r="V41" s="171" t="s">
        <v>34</v>
      </c>
      <c r="W41" s="171" t="s">
        <v>36</v>
      </c>
      <c r="X41" s="173" t="s">
        <v>39</v>
      </c>
      <c r="Y41" s="173"/>
      <c r="Z41" s="173"/>
      <c r="AA41" s="170" t="s">
        <v>43</v>
      </c>
      <c r="AB41" s="170" t="s">
        <v>44</v>
      </c>
      <c r="AC41" s="170" t="s">
        <v>45</v>
      </c>
      <c r="AD41" s="170" t="s">
        <v>40</v>
      </c>
      <c r="AE41" s="170" t="s">
        <v>42</v>
      </c>
      <c r="AF41" s="170" t="s">
        <v>41</v>
      </c>
      <c r="AG41" s="169" t="s">
        <v>35</v>
      </c>
      <c r="AH41" s="42"/>
    </row>
    <row r="42" spans="1:34" s="2" customFormat="1" ht="57" customHeight="1" thickBot="1">
      <c r="A42" s="1"/>
      <c r="B42" s="176"/>
      <c r="C42" s="90" t="s">
        <v>9</v>
      </c>
      <c r="D42" s="52" t="s">
        <v>48</v>
      </c>
      <c r="E42" s="64" t="s">
        <v>46</v>
      </c>
      <c r="F42" s="65" t="s">
        <v>10</v>
      </c>
      <c r="G42" s="161"/>
      <c r="H42" s="163"/>
      <c r="I42" s="161"/>
      <c r="J42" s="189"/>
      <c r="K42" s="172"/>
      <c r="L42" s="46" t="s">
        <v>11</v>
      </c>
      <c r="M42" s="46" t="s">
        <v>12</v>
      </c>
      <c r="N42" s="46" t="s">
        <v>13</v>
      </c>
      <c r="O42" s="65" t="s">
        <v>14</v>
      </c>
      <c r="P42" s="48" t="s">
        <v>15</v>
      </c>
      <c r="Q42" s="48" t="s">
        <v>16</v>
      </c>
      <c r="R42" s="65" t="s">
        <v>17</v>
      </c>
      <c r="S42" s="172"/>
      <c r="T42" s="133"/>
      <c r="U42" s="133"/>
      <c r="V42" s="172"/>
      <c r="W42" s="172"/>
      <c r="X42" s="22" t="s">
        <v>19</v>
      </c>
      <c r="Y42" s="22" t="s">
        <v>18</v>
      </c>
      <c r="Z42" s="65" t="s">
        <v>20</v>
      </c>
      <c r="AA42" s="133"/>
      <c r="AB42" s="133"/>
      <c r="AC42" s="133"/>
      <c r="AD42" s="133"/>
      <c r="AE42" s="133"/>
      <c r="AF42" s="133"/>
      <c r="AG42" s="139"/>
      <c r="AH42" s="42"/>
    </row>
    <row r="43" spans="1:34" s="2" customFormat="1" ht="14.25" customHeight="1" thickBot="1">
      <c r="A43" s="1"/>
      <c r="B43" s="101" t="s">
        <v>69</v>
      </c>
      <c r="C43" s="69">
        <v>0</v>
      </c>
      <c r="D43" s="70">
        <v>0</v>
      </c>
      <c r="E43" s="72">
        <v>0</v>
      </c>
      <c r="F43" s="96">
        <f>C43+D43+E43</f>
        <v>0</v>
      </c>
      <c r="G43" s="70">
        <v>0</v>
      </c>
      <c r="H43" s="70">
        <v>83496600</v>
      </c>
      <c r="I43" s="67">
        <v>0</v>
      </c>
      <c r="J43" s="72">
        <v>0</v>
      </c>
      <c r="K43" s="96">
        <f t="shared" ref="K43:K46" si="52">F43+G43+I43+J43</f>
        <v>0</v>
      </c>
      <c r="L43" s="70">
        <v>0</v>
      </c>
      <c r="M43" s="67">
        <v>0</v>
      </c>
      <c r="N43" s="72">
        <v>0</v>
      </c>
      <c r="O43" s="96">
        <f t="shared" ref="O43:O58" si="53">L43+M43+N43</f>
        <v>0</v>
      </c>
      <c r="P43" s="70">
        <v>46392.940000000017</v>
      </c>
      <c r="Q43" s="72">
        <v>15850.000000000002</v>
      </c>
      <c r="R43" s="96">
        <f t="shared" ref="R43:R58" si="54">SUM(P43:Q43)</f>
        <v>62242.940000000017</v>
      </c>
      <c r="S43" s="96">
        <f>O43+R43</f>
        <v>62242.940000000017</v>
      </c>
      <c r="T43" s="70">
        <v>5090509.419999999</v>
      </c>
      <c r="U43" s="72">
        <v>15448.249999999995</v>
      </c>
      <c r="V43" s="96">
        <f>SUM(T43:U43)</f>
        <v>5105957.669999999</v>
      </c>
      <c r="W43" s="96">
        <v>0</v>
      </c>
      <c r="X43" s="70">
        <v>19166.54</v>
      </c>
      <c r="Y43" s="72">
        <v>35991.67</v>
      </c>
      <c r="Z43" s="96">
        <f>X43+Y43</f>
        <v>55158.21</v>
      </c>
      <c r="AA43" s="70">
        <v>3838.4200000000005</v>
      </c>
      <c r="AB43" s="67">
        <v>0</v>
      </c>
      <c r="AC43" s="67">
        <v>0</v>
      </c>
      <c r="AD43" s="67">
        <v>0</v>
      </c>
      <c r="AE43" s="67">
        <v>0</v>
      </c>
      <c r="AF43" s="72">
        <v>0</v>
      </c>
      <c r="AG43" s="96">
        <f>Z43+AA43+AB43+AC43+AD43+AE43+AF43</f>
        <v>58996.63</v>
      </c>
      <c r="AH43" s="42"/>
    </row>
    <row r="44" spans="1:34" s="9" customFormat="1" ht="11.25">
      <c r="A44" s="8"/>
      <c r="B44" s="95" t="s">
        <v>57</v>
      </c>
      <c r="C44" s="97">
        <v>32073485.409999996</v>
      </c>
      <c r="D44" s="85">
        <v>18112606.409999996</v>
      </c>
      <c r="E44" s="18">
        <v>563887.1100000001</v>
      </c>
      <c r="F44" s="57">
        <f>C44+D44+E44</f>
        <v>50749978.929999992</v>
      </c>
      <c r="G44" s="85">
        <f>875973.02+38248095.94</f>
        <v>39124068.960000001</v>
      </c>
      <c r="H44" s="84">
        <v>33219971.259999998</v>
      </c>
      <c r="I44" s="17">
        <v>151593.6399999999</v>
      </c>
      <c r="J44" s="18">
        <v>450716.94000000035</v>
      </c>
      <c r="K44" s="57">
        <f>F44+G44+I44+J44</f>
        <v>90476358.469999984</v>
      </c>
      <c r="L44" s="85">
        <v>4418027.799999998</v>
      </c>
      <c r="M44" s="17">
        <v>2268822.4700000002</v>
      </c>
      <c r="N44" s="18">
        <v>6192929.7199999969</v>
      </c>
      <c r="O44" s="57">
        <f t="shared" si="53"/>
        <v>12879779.989999995</v>
      </c>
      <c r="P44" s="85">
        <v>1183667.98</v>
      </c>
      <c r="Q44" s="18">
        <v>80700</v>
      </c>
      <c r="R44" s="57">
        <f t="shared" si="54"/>
        <v>1264367.98</v>
      </c>
      <c r="S44" s="57">
        <f>O44+R44</f>
        <v>14144147.969999995</v>
      </c>
      <c r="T44" s="85">
        <v>20075744.880000006</v>
      </c>
      <c r="U44" s="18">
        <v>4962838.8399999989</v>
      </c>
      <c r="V44" s="57">
        <f>SUM(T44:U44)</f>
        <v>25038583.720000006</v>
      </c>
      <c r="W44" s="57">
        <v>716720.2</v>
      </c>
      <c r="X44" s="85">
        <v>75631.140000000014</v>
      </c>
      <c r="Y44" s="18">
        <v>26268.05</v>
      </c>
      <c r="Z44" s="57">
        <f>X44+Y44</f>
        <v>101899.19000000002</v>
      </c>
      <c r="AA44" s="85">
        <v>19344.59</v>
      </c>
      <c r="AB44" s="17">
        <v>21947.49</v>
      </c>
      <c r="AC44" s="17">
        <v>122953.34999999999</v>
      </c>
      <c r="AD44" s="17">
        <v>549169.06000000006</v>
      </c>
      <c r="AE44" s="17">
        <v>18954.66</v>
      </c>
      <c r="AF44" s="18">
        <v>0</v>
      </c>
      <c r="AG44" s="57">
        <f>Z44+AA44+AB44+AC44+AD44+AE44+AF44</f>
        <v>834268.34000000008</v>
      </c>
      <c r="AH44" s="24"/>
    </row>
    <row r="45" spans="1:34" s="9" customFormat="1" ht="11.25">
      <c r="A45" s="8"/>
      <c r="B45" s="92" t="s">
        <v>58</v>
      </c>
      <c r="C45" s="98">
        <v>31329207.429999989</v>
      </c>
      <c r="D45" s="86">
        <v>15932812.309999999</v>
      </c>
      <c r="E45" s="20">
        <v>545562.31000000006</v>
      </c>
      <c r="F45" s="54">
        <f t="shared" ref="F45:F50" si="55">C45+D45+E45</f>
        <v>47807582.04999999</v>
      </c>
      <c r="G45" s="86">
        <v>17898138.290000007</v>
      </c>
      <c r="H45" s="82">
        <v>26763561.350000001</v>
      </c>
      <c r="I45" s="19">
        <v>187639.26999999993</v>
      </c>
      <c r="J45" s="20">
        <v>435930.5700000003</v>
      </c>
      <c r="K45" s="54">
        <f t="shared" si="52"/>
        <v>66329290.18</v>
      </c>
      <c r="L45" s="86">
        <v>4230583.209999999</v>
      </c>
      <c r="M45" s="19">
        <v>2032590.9100000004</v>
      </c>
      <c r="N45" s="20">
        <v>5953035.1799999969</v>
      </c>
      <c r="O45" s="54">
        <f t="shared" si="53"/>
        <v>12216209.299999997</v>
      </c>
      <c r="P45" s="86">
        <v>1096296.8</v>
      </c>
      <c r="Q45" s="20">
        <v>68160</v>
      </c>
      <c r="R45" s="54">
        <f t="shared" si="54"/>
        <v>1164456.8</v>
      </c>
      <c r="S45" s="54">
        <f>O45+R45</f>
        <v>13380666.099999998</v>
      </c>
      <c r="T45" s="86">
        <v>18648099.930000011</v>
      </c>
      <c r="U45" s="20">
        <v>4688499.6999999983</v>
      </c>
      <c r="V45" s="54">
        <f>SUM(T45:U45)</f>
        <v>23336599.63000001</v>
      </c>
      <c r="W45" s="54">
        <v>663573.14000000036</v>
      </c>
      <c r="X45" s="86">
        <v>85799.84</v>
      </c>
      <c r="Y45" s="20">
        <v>87913.800000000017</v>
      </c>
      <c r="Z45" s="54">
        <f t="shared" ref="Z45:Z58" si="56">X45+Y45</f>
        <v>173713.64</v>
      </c>
      <c r="AA45" s="86">
        <v>27965.550000000003</v>
      </c>
      <c r="AB45" s="19">
        <v>21947.49</v>
      </c>
      <c r="AC45" s="19">
        <v>131205.91</v>
      </c>
      <c r="AD45" s="19">
        <v>549169.06000000006</v>
      </c>
      <c r="AE45" s="19">
        <v>8135.99</v>
      </c>
      <c r="AF45" s="20">
        <v>0</v>
      </c>
      <c r="AG45" s="54">
        <f>Z45+AA45+AB45+AC45+AD45+AE45+AF45</f>
        <v>912137.64</v>
      </c>
      <c r="AH45" s="24"/>
    </row>
    <row r="46" spans="1:34" s="9" customFormat="1" thickBot="1">
      <c r="A46" s="8"/>
      <c r="B46" s="93" t="s">
        <v>59</v>
      </c>
      <c r="C46" s="99">
        <f>33903715.93+30751.77</f>
        <v>33934467.700000003</v>
      </c>
      <c r="D46" s="87">
        <v>17904698.219999991</v>
      </c>
      <c r="E46" s="34">
        <v>590982.90000000014</v>
      </c>
      <c r="F46" s="58">
        <f t="shared" si="55"/>
        <v>52430148.819999993</v>
      </c>
      <c r="G46" s="87">
        <v>35737926.790000089</v>
      </c>
      <c r="H46" s="83">
        <v>32667344.540000007</v>
      </c>
      <c r="I46" s="13">
        <v>226430.43999999974</v>
      </c>
      <c r="J46" s="34">
        <v>472428.09999999951</v>
      </c>
      <c r="K46" s="58">
        <f t="shared" si="52"/>
        <v>88866934.150000066</v>
      </c>
      <c r="L46" s="87">
        <v>4861393.9500000011</v>
      </c>
      <c r="M46" s="13">
        <v>2417524.92</v>
      </c>
      <c r="N46" s="34">
        <v>6763905.54</v>
      </c>
      <c r="O46" s="58">
        <f>L46+M46+N46</f>
        <v>14042824.41</v>
      </c>
      <c r="P46" s="87">
        <v>1268195.3999999999</v>
      </c>
      <c r="Q46" s="34">
        <v>87120</v>
      </c>
      <c r="R46" s="58">
        <f t="shared" si="54"/>
        <v>1355315.4</v>
      </c>
      <c r="S46" s="58">
        <f>O46+R46</f>
        <v>15398139.810000001</v>
      </c>
      <c r="T46" s="87">
        <v>20900495.739999998</v>
      </c>
      <c r="U46" s="34">
        <v>5616592.3599999994</v>
      </c>
      <c r="V46" s="58">
        <f>SUM(T46:U46)</f>
        <v>26517088.099999998</v>
      </c>
      <c r="W46" s="58">
        <v>707706.90999999968</v>
      </c>
      <c r="X46" s="87">
        <v>143477.93000000002</v>
      </c>
      <c r="Y46" s="34">
        <v>60135.080000000009</v>
      </c>
      <c r="Z46" s="58">
        <f t="shared" si="56"/>
        <v>203613.01000000004</v>
      </c>
      <c r="AA46" s="87">
        <v>17662.420000000002</v>
      </c>
      <c r="AB46" s="13">
        <v>43894.98</v>
      </c>
      <c r="AC46" s="13">
        <v>234155.43</v>
      </c>
      <c r="AD46" s="13">
        <v>563969.34</v>
      </c>
      <c r="AE46" s="13">
        <v>3139.57</v>
      </c>
      <c r="AF46" s="34">
        <v>0</v>
      </c>
      <c r="AG46" s="58">
        <f>Z46+AA46+AB46+AC46+AD46+AE46+AF46</f>
        <v>1066434.75</v>
      </c>
      <c r="AH46" s="24"/>
    </row>
    <row r="47" spans="1:34" s="9" customFormat="1" thickBot="1">
      <c r="A47" s="8"/>
      <c r="B47" s="94" t="s">
        <v>23</v>
      </c>
      <c r="C47" s="100">
        <f>SUM(C43:C46)</f>
        <v>97337160.539999992</v>
      </c>
      <c r="D47" s="100">
        <f t="shared" ref="D47:AF47" si="57">SUM(D43:D46)</f>
        <v>51950116.93999999</v>
      </c>
      <c r="E47" s="100">
        <f t="shared" si="57"/>
        <v>1700432.3200000003</v>
      </c>
      <c r="F47" s="100">
        <f t="shared" si="57"/>
        <v>150987709.79999998</v>
      </c>
      <c r="G47" s="100">
        <f t="shared" si="57"/>
        <v>92760134.040000096</v>
      </c>
      <c r="H47" s="100">
        <f t="shared" si="57"/>
        <v>176147477.14999998</v>
      </c>
      <c r="I47" s="100">
        <f t="shared" si="57"/>
        <v>565663.34999999951</v>
      </c>
      <c r="J47" s="100">
        <f t="shared" si="57"/>
        <v>1359075.6100000003</v>
      </c>
      <c r="K47" s="100">
        <f t="shared" si="57"/>
        <v>245672582.80000004</v>
      </c>
      <c r="L47" s="100">
        <f t="shared" si="57"/>
        <v>13510004.959999999</v>
      </c>
      <c r="M47" s="100">
        <f t="shared" si="57"/>
        <v>6718938.3000000007</v>
      </c>
      <c r="N47" s="100">
        <f t="shared" si="57"/>
        <v>18909870.439999994</v>
      </c>
      <c r="O47" s="100">
        <f t="shared" si="57"/>
        <v>39138813.699999988</v>
      </c>
      <c r="P47" s="100">
        <f t="shared" si="57"/>
        <v>3594553.1199999996</v>
      </c>
      <c r="Q47" s="100">
        <f t="shared" si="57"/>
        <v>251830</v>
      </c>
      <c r="R47" s="100">
        <f t="shared" si="57"/>
        <v>3846383.1199999996</v>
      </c>
      <c r="S47" s="100">
        <f t="shared" si="57"/>
        <v>42985196.819999993</v>
      </c>
      <c r="T47" s="100">
        <f t="shared" si="57"/>
        <v>64714849.970000014</v>
      </c>
      <c r="U47" s="100">
        <f>SUM(U44:U46)</f>
        <v>15267930.899999997</v>
      </c>
      <c r="V47" s="100">
        <f>SUM(V44:V46)</f>
        <v>74892271.450000018</v>
      </c>
      <c r="W47" s="100">
        <f t="shared" si="57"/>
        <v>2088000.25</v>
      </c>
      <c r="X47" s="100">
        <f t="shared" si="57"/>
        <v>324075.45000000007</v>
      </c>
      <c r="Y47" s="100">
        <f t="shared" si="57"/>
        <v>210308.60000000003</v>
      </c>
      <c r="Z47" s="100">
        <f t="shared" si="57"/>
        <v>534384.05000000005</v>
      </c>
      <c r="AA47" s="100">
        <f t="shared" si="57"/>
        <v>68810.98000000001</v>
      </c>
      <c r="AB47" s="100">
        <f t="shared" si="57"/>
        <v>87789.96</v>
      </c>
      <c r="AC47" s="100">
        <f t="shared" si="57"/>
        <v>488314.69</v>
      </c>
      <c r="AD47" s="100">
        <f t="shared" si="57"/>
        <v>1662307.46</v>
      </c>
      <c r="AE47" s="100">
        <f t="shared" si="57"/>
        <v>30230.22</v>
      </c>
      <c r="AF47" s="100">
        <f t="shared" si="57"/>
        <v>0</v>
      </c>
      <c r="AG47" s="100">
        <f>SUM(AG43:AG46)</f>
        <v>2871837.3600000003</v>
      </c>
      <c r="AH47" s="24"/>
    </row>
    <row r="48" spans="1:34" s="15" customFormat="1" ht="11.25">
      <c r="A48" s="14"/>
      <c r="B48" s="95" t="s">
        <v>60</v>
      </c>
      <c r="C48" s="97">
        <v>31048590.170000006</v>
      </c>
      <c r="D48" s="85">
        <v>16588157.360000007</v>
      </c>
      <c r="E48" s="18">
        <v>563556.30999999994</v>
      </c>
      <c r="F48" s="57">
        <f t="shared" si="55"/>
        <v>48200303.840000018</v>
      </c>
      <c r="G48" s="85">
        <v>17337734.969999913</v>
      </c>
      <c r="H48" s="84">
        <v>34722178.379999995</v>
      </c>
      <c r="I48" s="17">
        <v>196719.55999999985</v>
      </c>
      <c r="J48" s="18">
        <v>450325.89999999997</v>
      </c>
      <c r="K48" s="57">
        <f t="shared" ref="K48:K50" si="58">F48+G48+I48+J48</f>
        <v>66185084.269999929</v>
      </c>
      <c r="L48" s="85">
        <v>4372964.9899999984</v>
      </c>
      <c r="M48" s="17">
        <v>2083510.8799999997</v>
      </c>
      <c r="N48" s="18">
        <v>5877929.21</v>
      </c>
      <c r="O48" s="57">
        <f t="shared" si="53"/>
        <v>12334405.079999998</v>
      </c>
      <c r="P48" s="85">
        <v>1096717.8</v>
      </c>
      <c r="Q48" s="18">
        <v>70080</v>
      </c>
      <c r="R48" s="57">
        <f t="shared" si="54"/>
        <v>1166797.8</v>
      </c>
      <c r="S48" s="57">
        <f>O48+R48</f>
        <v>13501202.879999999</v>
      </c>
      <c r="T48" s="85">
        <v>20679302.079999998</v>
      </c>
      <c r="U48" s="18">
        <v>5519950.4499999974</v>
      </c>
      <c r="V48" s="57">
        <f>SUM(T48:U48)</f>
        <v>26199252.529999994</v>
      </c>
      <c r="W48" s="57">
        <v>683270.66999999993</v>
      </c>
      <c r="X48" s="85">
        <v>84504.010000000009</v>
      </c>
      <c r="Y48" s="18">
        <v>32198.590000000004</v>
      </c>
      <c r="Z48" s="57">
        <f t="shared" si="56"/>
        <v>116702.6</v>
      </c>
      <c r="AA48" s="85">
        <v>27334.71000000001</v>
      </c>
      <c r="AB48" s="17">
        <v>43894.98</v>
      </c>
      <c r="AC48" s="17">
        <v>186522.81000000003</v>
      </c>
      <c r="AD48" s="17">
        <v>489755.39</v>
      </c>
      <c r="AE48" s="17">
        <v>22935.590000000004</v>
      </c>
      <c r="AF48" s="18">
        <v>0</v>
      </c>
      <c r="AG48" s="57">
        <f>Z48+AA48+AB48+AC48+AD48+AE48+AF48</f>
        <v>887146.08000000007</v>
      </c>
      <c r="AH48" s="43"/>
    </row>
    <row r="49" spans="1:34" s="15" customFormat="1" ht="11.25">
      <c r="A49" s="14"/>
      <c r="B49" s="92" t="s">
        <v>61</v>
      </c>
      <c r="C49" s="98">
        <v>32400350.449999992</v>
      </c>
      <c r="D49" s="86">
        <v>17368659.289999992</v>
      </c>
      <c r="E49" s="20">
        <v>596523.63999999978</v>
      </c>
      <c r="F49" s="54">
        <f t="shared" si="55"/>
        <v>50365533.37999998</v>
      </c>
      <c r="G49" s="86">
        <v>27226657.760000002</v>
      </c>
      <c r="H49" s="82">
        <v>32449402.419999998</v>
      </c>
      <c r="I49" s="19">
        <v>230377.83999999982</v>
      </c>
      <c r="J49" s="20">
        <v>476757.1599999998</v>
      </c>
      <c r="K49" s="54">
        <f t="shared" si="58"/>
        <v>78299326.139999986</v>
      </c>
      <c r="L49" s="86">
        <v>4732191.96</v>
      </c>
      <c r="M49" s="19">
        <v>2237489.7600000007</v>
      </c>
      <c r="N49" s="20">
        <v>6391008.4300000044</v>
      </c>
      <c r="O49" s="54">
        <f t="shared" si="53"/>
        <v>13360690.150000006</v>
      </c>
      <c r="P49" s="86">
        <v>1177319.7999999998</v>
      </c>
      <c r="Q49" s="20">
        <v>77940</v>
      </c>
      <c r="R49" s="54">
        <f t="shared" si="54"/>
        <v>1255259.7999999998</v>
      </c>
      <c r="S49" s="54">
        <f>O49+R49</f>
        <v>14615949.950000007</v>
      </c>
      <c r="T49" s="86">
        <v>21908395.939999998</v>
      </c>
      <c r="U49" s="20">
        <v>6219454.7099999981</v>
      </c>
      <c r="V49" s="54">
        <f>SUM(T49:U49)</f>
        <v>28127850.649999995</v>
      </c>
      <c r="W49" s="54">
        <v>787089.64000000013</v>
      </c>
      <c r="X49" s="86">
        <v>100555.41999999998</v>
      </c>
      <c r="Y49" s="20">
        <v>40499.96</v>
      </c>
      <c r="Z49" s="54">
        <f t="shared" si="56"/>
        <v>141055.37999999998</v>
      </c>
      <c r="AA49" s="86">
        <v>24180.740000000005</v>
      </c>
      <c r="AB49" s="19">
        <v>65842.47</v>
      </c>
      <c r="AC49" s="19">
        <v>239537.21999999997</v>
      </c>
      <c r="AD49" s="19">
        <v>682725.83</v>
      </c>
      <c r="AE49" s="19">
        <v>16209.17</v>
      </c>
      <c r="AF49" s="20">
        <v>0</v>
      </c>
      <c r="AG49" s="54">
        <f>Z49+AA49+AB49+AC49+AD49+AE49+AF49</f>
        <v>1169550.8099999998</v>
      </c>
      <c r="AH49" s="43"/>
    </row>
    <row r="50" spans="1:34" s="15" customFormat="1" thickBot="1">
      <c r="A50" s="14"/>
      <c r="B50" s="93" t="s">
        <v>62</v>
      </c>
      <c r="C50" s="99">
        <v>0</v>
      </c>
      <c r="D50" s="87">
        <v>0</v>
      </c>
      <c r="E50" s="34">
        <v>0</v>
      </c>
      <c r="F50" s="58">
        <f t="shared" si="55"/>
        <v>0</v>
      </c>
      <c r="G50" s="87">
        <v>0</v>
      </c>
      <c r="H50" s="83">
        <v>0</v>
      </c>
      <c r="I50" s="13">
        <v>0</v>
      </c>
      <c r="J50" s="34">
        <v>0</v>
      </c>
      <c r="K50" s="58">
        <f t="shared" si="58"/>
        <v>0</v>
      </c>
      <c r="L50" s="87">
        <v>0</v>
      </c>
      <c r="M50" s="13">
        <v>0</v>
      </c>
      <c r="N50" s="34">
        <v>0</v>
      </c>
      <c r="O50" s="58">
        <f t="shared" si="53"/>
        <v>0</v>
      </c>
      <c r="P50" s="87">
        <v>0</v>
      </c>
      <c r="Q50" s="34">
        <v>0</v>
      </c>
      <c r="R50" s="58">
        <f t="shared" si="54"/>
        <v>0</v>
      </c>
      <c r="S50" s="58">
        <f>O50+R50</f>
        <v>0</v>
      </c>
      <c r="T50" s="87">
        <v>0</v>
      </c>
      <c r="U50" s="34">
        <v>0</v>
      </c>
      <c r="V50" s="58">
        <f>SUM(T50:U50)</f>
        <v>0</v>
      </c>
      <c r="W50" s="58">
        <v>0</v>
      </c>
      <c r="X50" s="87">
        <v>0</v>
      </c>
      <c r="Y50" s="34">
        <v>0</v>
      </c>
      <c r="Z50" s="58">
        <f t="shared" si="56"/>
        <v>0</v>
      </c>
      <c r="AA50" s="87">
        <v>0</v>
      </c>
      <c r="AB50" s="13">
        <v>0</v>
      </c>
      <c r="AC50" s="13">
        <v>0</v>
      </c>
      <c r="AD50" s="13">
        <v>0</v>
      </c>
      <c r="AE50" s="13">
        <v>0</v>
      </c>
      <c r="AF50" s="34">
        <v>0</v>
      </c>
      <c r="AG50" s="58">
        <f>Z50+AA50+AB50+AC50+AD50+AE50+AF50</f>
        <v>0</v>
      </c>
      <c r="AH50" s="43"/>
    </row>
    <row r="51" spans="1:34" s="9" customFormat="1" thickBot="1">
      <c r="A51" s="8"/>
      <c r="B51" s="94" t="s">
        <v>24</v>
      </c>
      <c r="C51" s="100">
        <f t="shared" ref="C51:S51" si="59">SUM(C48:C50)</f>
        <v>63448940.619999997</v>
      </c>
      <c r="D51" s="80">
        <f t="shared" si="59"/>
        <v>33956816.649999999</v>
      </c>
      <c r="E51" s="38">
        <f t="shared" si="59"/>
        <v>1160079.9499999997</v>
      </c>
      <c r="F51" s="59">
        <f t="shared" si="59"/>
        <v>98565837.219999999</v>
      </c>
      <c r="G51" s="80">
        <f t="shared" si="59"/>
        <v>44564392.729999915</v>
      </c>
      <c r="H51" s="21">
        <f t="shared" si="59"/>
        <v>67171580.799999997</v>
      </c>
      <c r="I51" s="21">
        <f t="shared" si="59"/>
        <v>427097.39999999967</v>
      </c>
      <c r="J51" s="38">
        <f t="shared" si="59"/>
        <v>927083.05999999982</v>
      </c>
      <c r="K51" s="59">
        <f t="shared" si="59"/>
        <v>144484410.40999991</v>
      </c>
      <c r="L51" s="80">
        <f t="shared" si="59"/>
        <v>9105156.9499999993</v>
      </c>
      <c r="M51" s="21">
        <f t="shared" si="59"/>
        <v>4321000.6400000006</v>
      </c>
      <c r="N51" s="38">
        <f t="shared" si="59"/>
        <v>12268937.640000004</v>
      </c>
      <c r="O51" s="59">
        <f t="shared" si="59"/>
        <v>25695095.230000004</v>
      </c>
      <c r="P51" s="80">
        <f t="shared" si="59"/>
        <v>2274037.5999999996</v>
      </c>
      <c r="Q51" s="38">
        <f t="shared" si="59"/>
        <v>148020</v>
      </c>
      <c r="R51" s="59">
        <f t="shared" si="59"/>
        <v>2422057.5999999996</v>
      </c>
      <c r="S51" s="59">
        <f t="shared" si="59"/>
        <v>28117152.830000006</v>
      </c>
      <c r="T51" s="80">
        <f>SUM(T48:T50)</f>
        <v>42587698.019999996</v>
      </c>
      <c r="U51" s="38">
        <f>SUM(U48:U50)</f>
        <v>11739405.159999996</v>
      </c>
      <c r="V51" s="59">
        <f t="shared" ref="V51:AF51" si="60">SUM(V48:V50)</f>
        <v>54327103.179999992</v>
      </c>
      <c r="W51" s="59">
        <f t="shared" si="60"/>
        <v>1470360.31</v>
      </c>
      <c r="X51" s="80">
        <f t="shared" si="60"/>
        <v>185059.43</v>
      </c>
      <c r="Y51" s="38">
        <f t="shared" si="60"/>
        <v>72698.55</v>
      </c>
      <c r="Z51" s="59">
        <f t="shared" si="60"/>
        <v>257757.97999999998</v>
      </c>
      <c r="AA51" s="80">
        <f t="shared" si="60"/>
        <v>51515.450000000012</v>
      </c>
      <c r="AB51" s="21">
        <f t="shared" si="60"/>
        <v>109737.45000000001</v>
      </c>
      <c r="AC51" s="21">
        <f t="shared" si="60"/>
        <v>426060.03</v>
      </c>
      <c r="AD51" s="21">
        <f t="shared" si="60"/>
        <v>1172481.22</v>
      </c>
      <c r="AE51" s="21">
        <f t="shared" si="60"/>
        <v>39144.76</v>
      </c>
      <c r="AF51" s="38">
        <f t="shared" si="60"/>
        <v>0</v>
      </c>
      <c r="AG51" s="59">
        <f>SUM(AG48:AG50)</f>
        <v>2056696.89</v>
      </c>
      <c r="AH51" s="24"/>
    </row>
    <row r="52" spans="1:34" s="9" customFormat="1" ht="11.25">
      <c r="A52" s="8"/>
      <c r="B52" s="95" t="s">
        <v>63</v>
      </c>
      <c r="C52" s="97">
        <v>0</v>
      </c>
      <c r="D52" s="85">
        <v>0</v>
      </c>
      <c r="E52" s="18">
        <v>0</v>
      </c>
      <c r="F52" s="57">
        <f t="shared" ref="F52:F58" si="61">C52+D52+E52</f>
        <v>0</v>
      </c>
      <c r="G52" s="85">
        <v>0</v>
      </c>
      <c r="H52" s="84">
        <v>0</v>
      </c>
      <c r="I52" s="17">
        <v>0</v>
      </c>
      <c r="J52" s="18">
        <v>0</v>
      </c>
      <c r="K52" s="57">
        <f>F52+G52+I52+J52</f>
        <v>0</v>
      </c>
      <c r="L52" s="85">
        <v>0</v>
      </c>
      <c r="M52" s="17">
        <v>0</v>
      </c>
      <c r="N52" s="18">
        <v>0</v>
      </c>
      <c r="O52" s="57">
        <f t="shared" si="53"/>
        <v>0</v>
      </c>
      <c r="P52" s="85">
        <v>0</v>
      </c>
      <c r="Q52" s="18">
        <v>0</v>
      </c>
      <c r="R52" s="57">
        <f t="shared" si="54"/>
        <v>0</v>
      </c>
      <c r="S52" s="57">
        <f>O52+R52</f>
        <v>0</v>
      </c>
      <c r="T52" s="85">
        <v>0</v>
      </c>
      <c r="U52" s="18">
        <v>0</v>
      </c>
      <c r="V52" s="57">
        <v>0</v>
      </c>
      <c r="W52" s="57">
        <v>0</v>
      </c>
      <c r="X52" s="85">
        <v>0</v>
      </c>
      <c r="Y52" s="18">
        <v>0</v>
      </c>
      <c r="Z52" s="57">
        <f t="shared" si="56"/>
        <v>0</v>
      </c>
      <c r="AA52" s="85">
        <v>0</v>
      </c>
      <c r="AB52" s="17">
        <v>0</v>
      </c>
      <c r="AC52" s="17">
        <v>0</v>
      </c>
      <c r="AD52" s="17">
        <v>0</v>
      </c>
      <c r="AE52" s="17">
        <v>0</v>
      </c>
      <c r="AF52" s="18">
        <v>0</v>
      </c>
      <c r="AG52" s="57">
        <f>Z52+AA52+AB52+AC52+AD52+AE52+AF52</f>
        <v>0</v>
      </c>
      <c r="AH52" s="24"/>
    </row>
    <row r="53" spans="1:34" s="9" customFormat="1" ht="11.25">
      <c r="A53" s="8"/>
      <c r="B53" s="92" t="s">
        <v>64</v>
      </c>
      <c r="C53" s="98">
        <v>0</v>
      </c>
      <c r="D53" s="86">
        <v>0</v>
      </c>
      <c r="E53" s="20">
        <v>0</v>
      </c>
      <c r="F53" s="54">
        <f t="shared" si="61"/>
        <v>0</v>
      </c>
      <c r="G53" s="86">
        <v>0</v>
      </c>
      <c r="H53" s="82">
        <v>0</v>
      </c>
      <c r="I53" s="19">
        <v>0</v>
      </c>
      <c r="J53" s="20">
        <v>0</v>
      </c>
      <c r="K53" s="54">
        <f t="shared" ref="K53" si="62">F53+G53+I53+J53</f>
        <v>0</v>
      </c>
      <c r="L53" s="86">
        <v>0</v>
      </c>
      <c r="M53" s="19">
        <v>0</v>
      </c>
      <c r="N53" s="20">
        <v>0</v>
      </c>
      <c r="O53" s="54">
        <f t="shared" si="53"/>
        <v>0</v>
      </c>
      <c r="P53" s="86">
        <v>0</v>
      </c>
      <c r="Q53" s="20">
        <v>0</v>
      </c>
      <c r="R53" s="54">
        <f t="shared" si="54"/>
        <v>0</v>
      </c>
      <c r="S53" s="54">
        <f>O53+R53</f>
        <v>0</v>
      </c>
      <c r="T53" s="86">
        <v>0</v>
      </c>
      <c r="U53" s="20">
        <v>0</v>
      </c>
      <c r="V53" s="54">
        <v>0</v>
      </c>
      <c r="W53" s="54">
        <v>0</v>
      </c>
      <c r="X53" s="86">
        <v>0</v>
      </c>
      <c r="Y53" s="20">
        <v>0</v>
      </c>
      <c r="Z53" s="54">
        <f t="shared" si="56"/>
        <v>0</v>
      </c>
      <c r="AA53" s="86">
        <v>0</v>
      </c>
      <c r="AB53" s="19">
        <v>0</v>
      </c>
      <c r="AC53" s="19">
        <v>0</v>
      </c>
      <c r="AD53" s="19">
        <v>0</v>
      </c>
      <c r="AE53" s="19">
        <v>0</v>
      </c>
      <c r="AF53" s="20">
        <v>0</v>
      </c>
      <c r="AG53" s="54">
        <f>Z53+AA53+AB53+AC53+AD53+AE53+AF53</f>
        <v>0</v>
      </c>
      <c r="AH53" s="24"/>
    </row>
    <row r="54" spans="1:34" s="9" customFormat="1" thickBot="1">
      <c r="A54" s="8"/>
      <c r="B54" s="93" t="s">
        <v>65</v>
      </c>
      <c r="C54" s="99">
        <v>0</v>
      </c>
      <c r="D54" s="87">
        <v>0</v>
      </c>
      <c r="E54" s="34">
        <v>0</v>
      </c>
      <c r="F54" s="58">
        <f>C54+D54+E54</f>
        <v>0</v>
      </c>
      <c r="G54" s="87">
        <v>0</v>
      </c>
      <c r="H54" s="83">
        <v>0</v>
      </c>
      <c r="I54" s="13">
        <v>0</v>
      </c>
      <c r="J54" s="34">
        <v>0</v>
      </c>
      <c r="K54" s="58">
        <f>F54+G54+I54+J54</f>
        <v>0</v>
      </c>
      <c r="L54" s="87">
        <v>0</v>
      </c>
      <c r="M54" s="13">
        <v>0</v>
      </c>
      <c r="N54" s="34">
        <v>0</v>
      </c>
      <c r="O54" s="58">
        <f t="shared" si="53"/>
        <v>0</v>
      </c>
      <c r="P54" s="87">
        <v>0</v>
      </c>
      <c r="Q54" s="34">
        <v>0</v>
      </c>
      <c r="R54" s="58">
        <f t="shared" si="54"/>
        <v>0</v>
      </c>
      <c r="S54" s="58">
        <f>O54+R54</f>
        <v>0</v>
      </c>
      <c r="T54" s="87">
        <v>0</v>
      </c>
      <c r="U54" s="34">
        <v>0</v>
      </c>
      <c r="V54" s="58">
        <v>0</v>
      </c>
      <c r="W54" s="58">
        <v>0</v>
      </c>
      <c r="X54" s="87">
        <v>0</v>
      </c>
      <c r="Y54" s="34">
        <v>0</v>
      </c>
      <c r="Z54" s="58">
        <f t="shared" si="56"/>
        <v>0</v>
      </c>
      <c r="AA54" s="87">
        <v>0</v>
      </c>
      <c r="AB54" s="13">
        <v>0</v>
      </c>
      <c r="AC54" s="13">
        <v>0</v>
      </c>
      <c r="AD54" s="13">
        <v>0</v>
      </c>
      <c r="AE54" s="13">
        <v>0</v>
      </c>
      <c r="AF54" s="34">
        <v>0</v>
      </c>
      <c r="AG54" s="58">
        <f t="shared" ref="AG54:AG59" si="63">Z54+AA54+AB54+AC54+AD54+AE54+AF54</f>
        <v>0</v>
      </c>
      <c r="AH54" s="24"/>
    </row>
    <row r="55" spans="1:34" s="9" customFormat="1" thickBot="1">
      <c r="A55" s="8"/>
      <c r="B55" s="94" t="s">
        <v>25</v>
      </c>
      <c r="C55" s="100">
        <f t="shared" ref="C55:J55" si="64">SUM(C52:C54)</f>
        <v>0</v>
      </c>
      <c r="D55" s="80">
        <f t="shared" si="64"/>
        <v>0</v>
      </c>
      <c r="E55" s="38">
        <f t="shared" si="64"/>
        <v>0</v>
      </c>
      <c r="F55" s="59">
        <f>SUM(F52:F54)</f>
        <v>0</v>
      </c>
      <c r="G55" s="80">
        <f t="shared" si="64"/>
        <v>0</v>
      </c>
      <c r="H55" s="81">
        <f t="shared" si="64"/>
        <v>0</v>
      </c>
      <c r="I55" s="21">
        <f t="shared" si="64"/>
        <v>0</v>
      </c>
      <c r="J55" s="38">
        <f t="shared" si="64"/>
        <v>0</v>
      </c>
      <c r="K55" s="63">
        <f>SUM(K52:K54)</f>
        <v>0</v>
      </c>
      <c r="L55" s="80">
        <f>SUM(L52:L54)</f>
        <v>0</v>
      </c>
      <c r="M55" s="21">
        <f t="shared" ref="M55:AG55" si="65">SUM(M52:M54)</f>
        <v>0</v>
      </c>
      <c r="N55" s="38">
        <f t="shared" si="65"/>
        <v>0</v>
      </c>
      <c r="O55" s="59">
        <f t="shared" si="65"/>
        <v>0</v>
      </c>
      <c r="P55" s="80">
        <f t="shared" si="65"/>
        <v>0</v>
      </c>
      <c r="Q55" s="38">
        <f t="shared" si="65"/>
        <v>0</v>
      </c>
      <c r="R55" s="59">
        <f t="shared" si="65"/>
        <v>0</v>
      </c>
      <c r="S55" s="59">
        <f t="shared" si="65"/>
        <v>0</v>
      </c>
      <c r="T55" s="80">
        <f t="shared" si="65"/>
        <v>0</v>
      </c>
      <c r="U55" s="38">
        <f>SUM(U52:U54)</f>
        <v>0</v>
      </c>
      <c r="V55" s="59">
        <f t="shared" si="65"/>
        <v>0</v>
      </c>
      <c r="W55" s="59">
        <f t="shared" si="65"/>
        <v>0</v>
      </c>
      <c r="X55" s="80">
        <f t="shared" si="65"/>
        <v>0</v>
      </c>
      <c r="Y55" s="38">
        <f t="shared" si="65"/>
        <v>0</v>
      </c>
      <c r="Z55" s="59">
        <f t="shared" si="65"/>
        <v>0</v>
      </c>
      <c r="AA55" s="80">
        <f t="shared" si="65"/>
        <v>0</v>
      </c>
      <c r="AB55" s="21">
        <f t="shared" si="65"/>
        <v>0</v>
      </c>
      <c r="AC55" s="21">
        <f t="shared" si="65"/>
        <v>0</v>
      </c>
      <c r="AD55" s="21">
        <f t="shared" si="65"/>
        <v>0</v>
      </c>
      <c r="AE55" s="21">
        <f>SUM(AE52:AE54)</f>
        <v>0</v>
      </c>
      <c r="AF55" s="38">
        <f t="shared" si="65"/>
        <v>0</v>
      </c>
      <c r="AG55" s="59">
        <f t="shared" si="65"/>
        <v>0</v>
      </c>
      <c r="AH55" s="24"/>
    </row>
    <row r="56" spans="1:34" s="9" customFormat="1" ht="11.25">
      <c r="A56" s="8"/>
      <c r="B56" s="95" t="s">
        <v>66</v>
      </c>
      <c r="C56" s="97">
        <v>0</v>
      </c>
      <c r="D56" s="85">
        <v>0</v>
      </c>
      <c r="E56" s="18">
        <v>0</v>
      </c>
      <c r="F56" s="57">
        <f t="shared" si="61"/>
        <v>0</v>
      </c>
      <c r="G56" s="85">
        <v>0</v>
      </c>
      <c r="H56" s="84">
        <v>0</v>
      </c>
      <c r="I56" s="17">
        <v>0</v>
      </c>
      <c r="J56" s="18">
        <v>0</v>
      </c>
      <c r="K56" s="57">
        <f t="shared" ref="K56:K58" si="66">F56+G56+I56+J56</f>
        <v>0</v>
      </c>
      <c r="L56" s="85">
        <v>0</v>
      </c>
      <c r="M56" s="17">
        <v>0</v>
      </c>
      <c r="N56" s="18">
        <v>0</v>
      </c>
      <c r="O56" s="57">
        <f t="shared" si="53"/>
        <v>0</v>
      </c>
      <c r="P56" s="85">
        <v>0</v>
      </c>
      <c r="Q56" s="18">
        <v>0</v>
      </c>
      <c r="R56" s="57">
        <f t="shared" si="54"/>
        <v>0</v>
      </c>
      <c r="S56" s="57">
        <f>O56+R56</f>
        <v>0</v>
      </c>
      <c r="T56" s="85">
        <v>0</v>
      </c>
      <c r="U56" s="18">
        <v>0</v>
      </c>
      <c r="V56" s="57">
        <v>0</v>
      </c>
      <c r="W56" s="57">
        <v>0</v>
      </c>
      <c r="X56" s="85">
        <v>0</v>
      </c>
      <c r="Y56" s="18">
        <v>0</v>
      </c>
      <c r="Z56" s="57">
        <f t="shared" si="56"/>
        <v>0</v>
      </c>
      <c r="AA56" s="85">
        <v>0</v>
      </c>
      <c r="AB56" s="17">
        <v>0</v>
      </c>
      <c r="AC56" s="17">
        <v>0</v>
      </c>
      <c r="AD56" s="17">
        <v>0</v>
      </c>
      <c r="AE56" s="17">
        <v>0</v>
      </c>
      <c r="AF56" s="18">
        <v>0</v>
      </c>
      <c r="AG56" s="57">
        <f t="shared" si="63"/>
        <v>0</v>
      </c>
      <c r="AH56" s="24"/>
    </row>
    <row r="57" spans="1:34" s="9" customFormat="1" ht="11.25">
      <c r="A57" s="8"/>
      <c r="B57" s="92" t="s">
        <v>67</v>
      </c>
      <c r="C57" s="98">
        <v>0</v>
      </c>
      <c r="D57" s="86">
        <v>0</v>
      </c>
      <c r="E57" s="20">
        <v>0</v>
      </c>
      <c r="F57" s="54">
        <f>C57+D57+E57</f>
        <v>0</v>
      </c>
      <c r="G57" s="86">
        <v>0</v>
      </c>
      <c r="H57" s="82">
        <v>0</v>
      </c>
      <c r="I57" s="19">
        <v>0</v>
      </c>
      <c r="J57" s="20">
        <v>0</v>
      </c>
      <c r="K57" s="54">
        <f t="shared" si="66"/>
        <v>0</v>
      </c>
      <c r="L57" s="86">
        <v>0</v>
      </c>
      <c r="M57" s="19">
        <v>0</v>
      </c>
      <c r="N57" s="20">
        <v>0</v>
      </c>
      <c r="O57" s="54">
        <f t="shared" si="53"/>
        <v>0</v>
      </c>
      <c r="P57" s="86">
        <v>0</v>
      </c>
      <c r="Q57" s="20">
        <v>0</v>
      </c>
      <c r="R57" s="54">
        <f t="shared" si="54"/>
        <v>0</v>
      </c>
      <c r="S57" s="54">
        <f>O57+R57</f>
        <v>0</v>
      </c>
      <c r="T57" s="86">
        <v>0</v>
      </c>
      <c r="U57" s="20">
        <v>0</v>
      </c>
      <c r="V57" s="54">
        <v>0</v>
      </c>
      <c r="W57" s="54">
        <v>0</v>
      </c>
      <c r="X57" s="86">
        <v>0</v>
      </c>
      <c r="Y57" s="20">
        <v>0</v>
      </c>
      <c r="Z57" s="54">
        <f t="shared" si="56"/>
        <v>0</v>
      </c>
      <c r="AA57" s="86">
        <v>0</v>
      </c>
      <c r="AB57" s="19">
        <v>0</v>
      </c>
      <c r="AC57" s="19">
        <v>0</v>
      </c>
      <c r="AD57" s="19">
        <v>0</v>
      </c>
      <c r="AE57" s="19">
        <v>0</v>
      </c>
      <c r="AF57" s="20">
        <v>0</v>
      </c>
      <c r="AG57" s="54">
        <f t="shared" si="63"/>
        <v>0</v>
      </c>
      <c r="AH57" s="24"/>
    </row>
    <row r="58" spans="1:34" s="9" customFormat="1" thickBot="1">
      <c r="A58" s="8"/>
      <c r="B58" s="93" t="s">
        <v>68</v>
      </c>
      <c r="C58" s="99">
        <v>0</v>
      </c>
      <c r="D58" s="87">
        <v>0</v>
      </c>
      <c r="E58" s="34">
        <v>0</v>
      </c>
      <c r="F58" s="58">
        <f t="shared" si="61"/>
        <v>0</v>
      </c>
      <c r="G58" s="87">
        <v>0</v>
      </c>
      <c r="H58" s="83">
        <v>0</v>
      </c>
      <c r="I58" s="13">
        <v>0</v>
      </c>
      <c r="J58" s="34">
        <v>0</v>
      </c>
      <c r="K58" s="58">
        <f t="shared" si="66"/>
        <v>0</v>
      </c>
      <c r="L58" s="87">
        <v>0</v>
      </c>
      <c r="M58" s="13">
        <v>0</v>
      </c>
      <c r="N58" s="34">
        <v>0</v>
      </c>
      <c r="O58" s="58">
        <f t="shared" si="53"/>
        <v>0</v>
      </c>
      <c r="P58" s="87">
        <v>0</v>
      </c>
      <c r="Q58" s="34">
        <v>0</v>
      </c>
      <c r="R58" s="58">
        <f t="shared" si="54"/>
        <v>0</v>
      </c>
      <c r="S58" s="58">
        <f>O58+R58</f>
        <v>0</v>
      </c>
      <c r="T58" s="87">
        <v>0</v>
      </c>
      <c r="U58" s="34">
        <v>0</v>
      </c>
      <c r="V58" s="58">
        <f>SUM(T58:U58)</f>
        <v>0</v>
      </c>
      <c r="W58" s="58">
        <v>0</v>
      </c>
      <c r="X58" s="87">
        <v>0</v>
      </c>
      <c r="Y58" s="34">
        <v>0</v>
      </c>
      <c r="Z58" s="58">
        <f t="shared" si="56"/>
        <v>0</v>
      </c>
      <c r="AA58" s="87">
        <v>0</v>
      </c>
      <c r="AB58" s="13">
        <v>0</v>
      </c>
      <c r="AC58" s="13">
        <v>0</v>
      </c>
      <c r="AD58" s="13">
        <v>0</v>
      </c>
      <c r="AE58" s="13">
        <v>0</v>
      </c>
      <c r="AF58" s="34">
        <v>0</v>
      </c>
      <c r="AG58" s="58">
        <f t="shared" si="63"/>
        <v>0</v>
      </c>
      <c r="AH58" s="24"/>
    </row>
    <row r="59" spans="1:34" s="9" customFormat="1" thickBot="1">
      <c r="A59" s="8"/>
      <c r="B59" s="94" t="s">
        <v>26</v>
      </c>
      <c r="C59" s="100">
        <f t="shared" ref="C59:K59" si="67">SUM(C56:C58)</f>
        <v>0</v>
      </c>
      <c r="D59" s="80">
        <f t="shared" si="67"/>
        <v>0</v>
      </c>
      <c r="E59" s="38">
        <f t="shared" si="67"/>
        <v>0</v>
      </c>
      <c r="F59" s="59">
        <f t="shared" si="67"/>
        <v>0</v>
      </c>
      <c r="G59" s="80">
        <f t="shared" si="67"/>
        <v>0</v>
      </c>
      <c r="H59" s="81">
        <f t="shared" si="67"/>
        <v>0</v>
      </c>
      <c r="I59" s="21">
        <f t="shared" si="67"/>
        <v>0</v>
      </c>
      <c r="J59" s="38">
        <f t="shared" si="67"/>
        <v>0</v>
      </c>
      <c r="K59" s="63">
        <f t="shared" si="67"/>
        <v>0</v>
      </c>
      <c r="L59" s="80">
        <f t="shared" ref="L59:AF59" si="68">SUM(L56:L58)</f>
        <v>0</v>
      </c>
      <c r="M59" s="21">
        <f t="shared" si="68"/>
        <v>0</v>
      </c>
      <c r="N59" s="38">
        <f t="shared" si="68"/>
        <v>0</v>
      </c>
      <c r="O59" s="59">
        <f t="shared" si="68"/>
        <v>0</v>
      </c>
      <c r="P59" s="80">
        <f t="shared" si="68"/>
        <v>0</v>
      </c>
      <c r="Q59" s="38">
        <f t="shared" si="68"/>
        <v>0</v>
      </c>
      <c r="R59" s="59">
        <f t="shared" si="68"/>
        <v>0</v>
      </c>
      <c r="S59" s="59">
        <f t="shared" si="68"/>
        <v>0</v>
      </c>
      <c r="T59" s="80">
        <f t="shared" si="68"/>
        <v>0</v>
      </c>
      <c r="U59" s="38">
        <f t="shared" si="68"/>
        <v>0</v>
      </c>
      <c r="V59" s="59">
        <f t="shared" si="68"/>
        <v>0</v>
      </c>
      <c r="W59" s="59">
        <f t="shared" si="68"/>
        <v>0</v>
      </c>
      <c r="X59" s="80">
        <f>SUM(X56:X58)</f>
        <v>0</v>
      </c>
      <c r="Y59" s="38">
        <f t="shared" si="68"/>
        <v>0</v>
      </c>
      <c r="Z59" s="59">
        <f t="shared" si="68"/>
        <v>0</v>
      </c>
      <c r="AA59" s="80">
        <f t="shared" si="68"/>
        <v>0</v>
      </c>
      <c r="AB59" s="21">
        <f t="shared" si="68"/>
        <v>0</v>
      </c>
      <c r="AC59" s="21">
        <f t="shared" si="68"/>
        <v>0</v>
      </c>
      <c r="AD59" s="21">
        <f t="shared" si="68"/>
        <v>0</v>
      </c>
      <c r="AE59" s="21">
        <f t="shared" si="68"/>
        <v>0</v>
      </c>
      <c r="AF59" s="38">
        <f t="shared" si="68"/>
        <v>0</v>
      </c>
      <c r="AG59" s="59">
        <f t="shared" si="63"/>
        <v>0</v>
      </c>
      <c r="AH59" s="24"/>
    </row>
    <row r="60" spans="1:34" thickBot="1">
      <c r="A60" s="6"/>
      <c r="B60" s="94" t="s">
        <v>55</v>
      </c>
      <c r="C60" s="33">
        <f>C47+C51+C55+C59</f>
        <v>160786101.16</v>
      </c>
      <c r="D60" s="30">
        <f t="shared" ref="D60:S60" si="69">D47+D51+D55+D59</f>
        <v>85906933.589999989</v>
      </c>
      <c r="E60" s="35">
        <f t="shared" si="69"/>
        <v>2860512.27</v>
      </c>
      <c r="F60" s="36">
        <f>F47+F51+F55+F59</f>
        <v>249553547.01999998</v>
      </c>
      <c r="G60" s="30">
        <f t="shared" si="69"/>
        <v>137324526.77000001</v>
      </c>
      <c r="H60" s="29">
        <f t="shared" si="69"/>
        <v>243319057.94999999</v>
      </c>
      <c r="I60" s="29">
        <f t="shared" si="69"/>
        <v>992760.74999999919</v>
      </c>
      <c r="J60" s="35">
        <f t="shared" si="69"/>
        <v>2286158.67</v>
      </c>
      <c r="K60" s="36">
        <f>K47+K51+K55+K59</f>
        <v>390156993.20999992</v>
      </c>
      <c r="L60" s="30">
        <f>L47+L51+L55+L59</f>
        <v>22615161.909999996</v>
      </c>
      <c r="M60" s="29">
        <f t="shared" si="69"/>
        <v>11039938.940000001</v>
      </c>
      <c r="N60" s="35">
        <f t="shared" si="69"/>
        <v>31178808.079999998</v>
      </c>
      <c r="O60" s="36">
        <f>O47+O51+O55+O59</f>
        <v>64833908.929999992</v>
      </c>
      <c r="P60" s="30">
        <f t="shared" si="69"/>
        <v>5868590.7199999988</v>
      </c>
      <c r="Q60" s="35">
        <f t="shared" si="69"/>
        <v>399850</v>
      </c>
      <c r="R60" s="36">
        <f t="shared" si="69"/>
        <v>6268440.7199999988</v>
      </c>
      <c r="S60" s="36">
        <f t="shared" si="69"/>
        <v>71102349.650000006</v>
      </c>
      <c r="T60" s="30">
        <f>T47+T51+T55+T59</f>
        <v>107302547.99000001</v>
      </c>
      <c r="U60" s="35">
        <f>U43+U47+U51+U55+U59</f>
        <v>27022784.309999995</v>
      </c>
      <c r="V60" s="36">
        <f>V47+V51+V55+V59</f>
        <v>129219374.63000001</v>
      </c>
      <c r="W60" s="36">
        <f t="shared" ref="W60" si="70">W47+W51+W55+W59</f>
        <v>3558360.56</v>
      </c>
      <c r="X60" s="30">
        <f>X47+X51+X55+X59</f>
        <v>509134.88000000006</v>
      </c>
      <c r="Y60" s="35">
        <f t="shared" ref="Y60:AG60" si="71">Y47+Y51+Y55+Y59</f>
        <v>283007.15000000002</v>
      </c>
      <c r="Z60" s="36">
        <f t="shared" si="71"/>
        <v>792142.03</v>
      </c>
      <c r="AA60" s="30">
        <f t="shared" si="71"/>
        <v>120326.43000000002</v>
      </c>
      <c r="AB60" s="29">
        <f t="shared" si="71"/>
        <v>197527.41000000003</v>
      </c>
      <c r="AC60" s="29">
        <f t="shared" si="71"/>
        <v>914374.72</v>
      </c>
      <c r="AD60" s="29">
        <f t="shared" si="71"/>
        <v>2834788.6799999997</v>
      </c>
      <c r="AE60" s="29">
        <f t="shared" si="71"/>
        <v>69374.98000000001</v>
      </c>
      <c r="AF60" s="35">
        <f t="shared" si="71"/>
        <v>0</v>
      </c>
      <c r="AG60" s="36">
        <f t="shared" si="71"/>
        <v>4928534.25</v>
      </c>
      <c r="AH60" s="24"/>
    </row>
    <row r="61" spans="1:34" s="12" customFormat="1" ht="11.25">
      <c r="A61" s="10"/>
      <c r="B61" s="6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24"/>
    </row>
    <row r="62" spans="1:34" s="12" customFormat="1" thickBot="1">
      <c r="A62" s="10"/>
      <c r="B62" s="6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24"/>
    </row>
    <row r="63" spans="1:34" s="4" customFormat="1" ht="18.75" thickBot="1">
      <c r="A63" s="3"/>
      <c r="B63" s="144" t="s">
        <v>22</v>
      </c>
      <c r="C63" s="147" t="s">
        <v>54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9"/>
      <c r="AH63" s="41"/>
    </row>
    <row r="64" spans="1:34" s="2" customFormat="1" ht="36.75" thickBot="1">
      <c r="A64" s="1"/>
      <c r="B64" s="145"/>
      <c r="C64" s="150" t="s">
        <v>0</v>
      </c>
      <c r="D64" s="151"/>
      <c r="E64" s="151"/>
      <c r="F64" s="151"/>
      <c r="G64" s="151"/>
      <c r="H64" s="151"/>
      <c r="I64" s="151"/>
      <c r="J64" s="151"/>
      <c r="K64" s="152"/>
      <c r="L64" s="153" t="s">
        <v>1</v>
      </c>
      <c r="M64" s="154"/>
      <c r="N64" s="154"/>
      <c r="O64" s="154"/>
      <c r="P64" s="154"/>
      <c r="Q64" s="154"/>
      <c r="R64" s="154"/>
      <c r="S64" s="155"/>
      <c r="T64" s="156" t="s">
        <v>2</v>
      </c>
      <c r="U64" s="157"/>
      <c r="V64" s="158"/>
      <c r="W64" s="5" t="s">
        <v>3</v>
      </c>
      <c r="X64" s="150" t="s">
        <v>31</v>
      </c>
      <c r="Y64" s="151"/>
      <c r="Z64" s="151"/>
      <c r="AA64" s="151"/>
      <c r="AB64" s="151"/>
      <c r="AC64" s="151"/>
      <c r="AD64" s="151"/>
      <c r="AE64" s="151"/>
      <c r="AF64" s="151"/>
      <c r="AG64" s="155"/>
      <c r="AH64" s="42"/>
    </row>
    <row r="65" spans="1:34" s="2" customFormat="1" ht="11.25" customHeight="1">
      <c r="A65" s="1"/>
      <c r="B65" s="146"/>
      <c r="C65" s="159" t="s">
        <v>4</v>
      </c>
      <c r="D65" s="160"/>
      <c r="E65" s="160"/>
      <c r="F65" s="160"/>
      <c r="G65" s="160" t="s">
        <v>51</v>
      </c>
      <c r="H65" s="162" t="s">
        <v>38</v>
      </c>
      <c r="I65" s="160" t="s">
        <v>52</v>
      </c>
      <c r="J65" s="164" t="s">
        <v>47</v>
      </c>
      <c r="K65" s="130" t="s">
        <v>32</v>
      </c>
      <c r="L65" s="159" t="s">
        <v>5</v>
      </c>
      <c r="M65" s="160"/>
      <c r="N65" s="160"/>
      <c r="O65" s="166"/>
      <c r="P65" s="167" t="s">
        <v>6</v>
      </c>
      <c r="Q65" s="160"/>
      <c r="R65" s="168"/>
      <c r="S65" s="140" t="s">
        <v>33</v>
      </c>
      <c r="T65" s="136" t="s">
        <v>7</v>
      </c>
      <c r="U65" s="132" t="s">
        <v>8</v>
      </c>
      <c r="V65" s="138" t="s">
        <v>34</v>
      </c>
      <c r="W65" s="140" t="s">
        <v>36</v>
      </c>
      <c r="X65" s="142" t="s">
        <v>37</v>
      </c>
      <c r="Y65" s="143"/>
      <c r="Z65" s="143"/>
      <c r="AA65" s="132" t="s">
        <v>43</v>
      </c>
      <c r="AB65" s="132" t="s">
        <v>44</v>
      </c>
      <c r="AC65" s="132" t="s">
        <v>45</v>
      </c>
      <c r="AD65" s="132" t="s">
        <v>40</v>
      </c>
      <c r="AE65" s="132" t="s">
        <v>42</v>
      </c>
      <c r="AF65" s="134" t="s">
        <v>41</v>
      </c>
      <c r="AG65" s="130" t="s">
        <v>35</v>
      </c>
      <c r="AH65" s="42"/>
    </row>
    <row r="66" spans="1:34" s="2" customFormat="1" ht="50.25" thickBot="1">
      <c r="A66" s="1"/>
      <c r="B66" s="146"/>
      <c r="C66" s="51" t="s">
        <v>9</v>
      </c>
      <c r="D66" s="52" t="s">
        <v>48</v>
      </c>
      <c r="E66" s="64" t="s">
        <v>46</v>
      </c>
      <c r="F66" s="65" t="s">
        <v>10</v>
      </c>
      <c r="G66" s="161"/>
      <c r="H66" s="163"/>
      <c r="I66" s="161"/>
      <c r="J66" s="165"/>
      <c r="K66" s="141"/>
      <c r="L66" s="46" t="s">
        <v>11</v>
      </c>
      <c r="M66" s="46" t="s">
        <v>12</v>
      </c>
      <c r="N66" s="46" t="s">
        <v>13</v>
      </c>
      <c r="O66" s="65" t="s">
        <v>14</v>
      </c>
      <c r="P66" s="47" t="s">
        <v>15</v>
      </c>
      <c r="Q66" s="48" t="s">
        <v>16</v>
      </c>
      <c r="R66" s="45" t="s">
        <v>17</v>
      </c>
      <c r="S66" s="141"/>
      <c r="T66" s="137"/>
      <c r="U66" s="133"/>
      <c r="V66" s="139"/>
      <c r="W66" s="141"/>
      <c r="X66" s="40" t="s">
        <v>19</v>
      </c>
      <c r="Y66" s="22" t="s">
        <v>18</v>
      </c>
      <c r="Z66" s="65" t="s">
        <v>20</v>
      </c>
      <c r="AA66" s="133"/>
      <c r="AB66" s="133"/>
      <c r="AC66" s="133"/>
      <c r="AD66" s="133"/>
      <c r="AE66" s="133"/>
      <c r="AF66" s="135"/>
      <c r="AG66" s="131"/>
      <c r="AH66" s="42"/>
    </row>
    <row r="67" spans="1:34" thickBot="1">
      <c r="A67" s="6"/>
      <c r="B67" s="55" t="s">
        <v>56</v>
      </c>
      <c r="C67" s="66">
        <f>C16-C47</f>
        <v>-1010707.9065998793</v>
      </c>
      <c r="D67" s="67">
        <f t="shared" ref="D67:AG67" si="72">D16-D47</f>
        <v>1266289.7804102898</v>
      </c>
      <c r="E67" s="68">
        <f t="shared" si="72"/>
        <v>-255581.87381043308</v>
      </c>
      <c r="F67" s="69">
        <f t="shared" si="72"/>
        <v>0</v>
      </c>
      <c r="G67" s="70"/>
      <c r="H67" s="70">
        <f t="shared" si="72"/>
        <v>0</v>
      </c>
      <c r="I67" s="67">
        <f t="shared" si="72"/>
        <v>0</v>
      </c>
      <c r="J67" s="68">
        <f>J16-J47</f>
        <v>-23075.610000000335</v>
      </c>
      <c r="K67" s="71">
        <f t="shared" si="72"/>
        <v>-92783209.650000066</v>
      </c>
      <c r="L67" s="73">
        <f t="shared" si="72"/>
        <v>0</v>
      </c>
      <c r="M67" s="73">
        <f t="shared" si="72"/>
        <v>0</v>
      </c>
      <c r="N67" s="73">
        <f t="shared" si="72"/>
        <v>0</v>
      </c>
      <c r="O67" s="73">
        <f t="shared" si="72"/>
        <v>0</v>
      </c>
      <c r="P67" s="74">
        <f t="shared" si="72"/>
        <v>0</v>
      </c>
      <c r="Q67" s="73">
        <f t="shared" si="72"/>
        <v>0</v>
      </c>
      <c r="R67" s="73">
        <f t="shared" si="72"/>
        <v>0</v>
      </c>
      <c r="S67" s="67">
        <f t="shared" si="72"/>
        <v>14637983.180000007</v>
      </c>
      <c r="T67" s="67">
        <f t="shared" si="72"/>
        <v>0</v>
      </c>
      <c r="U67" s="67">
        <f t="shared" si="72"/>
        <v>0</v>
      </c>
      <c r="V67" s="67">
        <f t="shared" si="72"/>
        <v>5090509.4199999869</v>
      </c>
      <c r="W67" s="67">
        <f t="shared" si="72"/>
        <v>0</v>
      </c>
      <c r="X67" s="67">
        <f t="shared" si="72"/>
        <v>-4164.4500000000698</v>
      </c>
      <c r="Y67" s="67">
        <f t="shared" si="72"/>
        <v>-59022.600000000035</v>
      </c>
      <c r="Z67" s="67">
        <f t="shared" si="72"/>
        <v>-63187.050000000047</v>
      </c>
      <c r="AA67" s="67">
        <f t="shared" si="72"/>
        <v>0</v>
      </c>
      <c r="AB67" s="67">
        <f t="shared" si="72"/>
        <v>0</v>
      </c>
      <c r="AC67" s="67">
        <f t="shared" si="72"/>
        <v>-132034.68999999779</v>
      </c>
      <c r="AD67" s="67">
        <f t="shared" si="72"/>
        <v>0</v>
      </c>
      <c r="AE67" s="67">
        <f t="shared" si="72"/>
        <v>0</v>
      </c>
      <c r="AF67" s="67">
        <f t="shared" si="72"/>
        <v>0</v>
      </c>
      <c r="AG67" s="72">
        <f t="shared" si="72"/>
        <v>-195221.73999999836</v>
      </c>
      <c r="AH67" s="12"/>
    </row>
    <row r="68" spans="1:34" thickBot="1">
      <c r="A68" s="6"/>
      <c r="B68" s="104" t="s">
        <v>82</v>
      </c>
      <c r="C68" s="105">
        <f t="shared" ref="C68:I68" si="73">C25+C16-C47-C51</f>
        <v>30719172.952366568</v>
      </c>
      <c r="D68" s="105">
        <f t="shared" si="73"/>
        <v>18229874.862324998</v>
      </c>
      <c r="E68" s="105">
        <f t="shared" si="73"/>
        <v>233405.16530839493</v>
      </c>
      <c r="F68" s="105">
        <f t="shared" si="73"/>
        <v>49182452.980000019</v>
      </c>
      <c r="G68" s="105"/>
      <c r="H68" s="105">
        <f t="shared" si="73"/>
        <v>103693942.05000027</v>
      </c>
      <c r="I68" s="105">
        <f t="shared" si="73"/>
        <v>1464329.2499999993</v>
      </c>
      <c r="J68" s="105">
        <f>J25+J16-J47-J51</f>
        <v>383841.32999999938</v>
      </c>
      <c r="K68" s="105">
        <f t="shared" ref="K68:AG68" si="74">K25+K16-K47-K51</f>
        <v>-186451820.05999997</v>
      </c>
      <c r="L68" s="105">
        <f t="shared" si="74"/>
        <v>3397370.6665151473</v>
      </c>
      <c r="M68" s="105">
        <f t="shared" si="74"/>
        <v>3676034.184932733</v>
      </c>
      <c r="N68" s="105">
        <f t="shared" si="74"/>
        <v>6828486.2185519487</v>
      </c>
      <c r="O68" s="105">
        <f t="shared" si="74"/>
        <v>13901891.069999829</v>
      </c>
      <c r="P68" s="105">
        <f t="shared" si="74"/>
        <v>1415039.2800000007</v>
      </c>
      <c r="Q68" s="105">
        <f t="shared" si="74"/>
        <v>200150</v>
      </c>
      <c r="R68" s="105">
        <f t="shared" si="74"/>
        <v>1615189.2800000007</v>
      </c>
      <c r="S68" s="105">
        <f t="shared" si="74"/>
        <v>15517080.349999823</v>
      </c>
      <c r="T68" s="105">
        <f t="shared" si="74"/>
        <v>24379554.00999999</v>
      </c>
      <c r="U68" s="105">
        <f t="shared" si="74"/>
        <v>18073717.94000005</v>
      </c>
      <c r="V68" s="105">
        <f t="shared" si="74"/>
        <v>47543781.370000049</v>
      </c>
      <c r="W68" s="105">
        <f t="shared" si="74"/>
        <v>752412.44000000181</v>
      </c>
      <c r="X68" s="105">
        <f t="shared" si="74"/>
        <v>140011.12000000029</v>
      </c>
      <c r="Y68" s="105">
        <f t="shared" si="74"/>
        <v>142882.85000000009</v>
      </c>
      <c r="Z68" s="105">
        <f t="shared" si="74"/>
        <v>282893.97000000044</v>
      </c>
      <c r="AA68" s="105">
        <f t="shared" si="74"/>
        <v>31933.569999999978</v>
      </c>
      <c r="AB68" s="105">
        <f t="shared" si="74"/>
        <v>307552.58999999997</v>
      </c>
      <c r="AC68" s="105">
        <f t="shared" si="74"/>
        <v>250885.28000000189</v>
      </c>
      <c r="AD68" s="105">
        <f t="shared" si="74"/>
        <v>2574294.3200000022</v>
      </c>
      <c r="AE68" s="105">
        <f t="shared" si="74"/>
        <v>26008.019999999953</v>
      </c>
      <c r="AF68" s="105">
        <f t="shared" si="74"/>
        <v>270000</v>
      </c>
      <c r="AG68" s="105">
        <f t="shared" si="74"/>
        <v>3743567.7500000037</v>
      </c>
      <c r="AH68" s="12"/>
    </row>
    <row r="69" spans="1:34" thickBot="1">
      <c r="A69" s="6"/>
      <c r="B69" s="56" t="s">
        <v>21</v>
      </c>
      <c r="C69" s="37">
        <f>C35-C60</f>
        <v>62825628.366274029</v>
      </c>
      <c r="D69" s="29">
        <f t="shared" ref="D69:AG69" si="75">D35-D60</f>
        <v>35369791.370113194</v>
      </c>
      <c r="E69" s="29">
        <f t="shared" si="75"/>
        <v>777033.24361274531</v>
      </c>
      <c r="F69" s="29">
        <f t="shared" si="75"/>
        <v>98972452.980000019</v>
      </c>
      <c r="G69" s="29"/>
      <c r="H69" s="29">
        <f t="shared" si="75"/>
        <v>103693942.05000025</v>
      </c>
      <c r="I69" s="29">
        <f t="shared" si="75"/>
        <v>5218239.2499999991</v>
      </c>
      <c r="J69" s="32">
        <f t="shared" si="75"/>
        <v>2035841.33</v>
      </c>
      <c r="K69" s="33">
        <f t="shared" si="75"/>
        <v>-131255910.05999994</v>
      </c>
      <c r="L69" s="75">
        <f t="shared" si="75"/>
        <v>8211838.7525194287</v>
      </c>
      <c r="M69" s="76">
        <f t="shared" si="75"/>
        <v>7016489.9669287391</v>
      </c>
      <c r="N69" s="77">
        <f t="shared" si="75"/>
        <v>14492362.35055162</v>
      </c>
      <c r="O69" s="50">
        <f t="shared" si="75"/>
        <v>29720691.069999799</v>
      </c>
      <c r="P69" s="78">
        <f t="shared" si="75"/>
        <v>7954589.2799999975</v>
      </c>
      <c r="Q69" s="76">
        <f t="shared" si="75"/>
        <v>443390</v>
      </c>
      <c r="R69" s="79">
        <f t="shared" si="75"/>
        <v>8397979.2799999975</v>
      </c>
      <c r="S69" s="36">
        <f t="shared" si="75"/>
        <v>38118670.349999756</v>
      </c>
      <c r="T69" s="37">
        <f t="shared" si="75"/>
        <v>42291312.00999999</v>
      </c>
      <c r="U69" s="29">
        <f t="shared" si="75"/>
        <v>63123875.689999975</v>
      </c>
      <c r="V69" s="35">
        <f t="shared" si="75"/>
        <v>110521145.36999999</v>
      </c>
      <c r="W69" s="33">
        <f t="shared" si="75"/>
        <v>2636079.4400000121</v>
      </c>
      <c r="X69" s="37">
        <f t="shared" si="75"/>
        <v>385075.11999999959</v>
      </c>
      <c r="Y69" s="29">
        <f t="shared" si="75"/>
        <v>195922.85000000009</v>
      </c>
      <c r="Z69" s="29">
        <f t="shared" si="75"/>
        <v>580997.97</v>
      </c>
      <c r="AA69" s="29">
        <f t="shared" si="75"/>
        <v>81273.569999999978</v>
      </c>
      <c r="AB69" s="29">
        <f t="shared" si="75"/>
        <v>307552.58999999997</v>
      </c>
      <c r="AC69" s="29">
        <f t="shared" si="75"/>
        <v>619425.28000000142</v>
      </c>
      <c r="AD69" s="29">
        <f t="shared" si="75"/>
        <v>7119741.320000004</v>
      </c>
      <c r="AE69" s="29">
        <f t="shared" si="75"/>
        <v>60935.01999999999</v>
      </c>
      <c r="AF69" s="29">
        <f t="shared" si="75"/>
        <v>270000</v>
      </c>
      <c r="AG69" s="35">
        <f t="shared" si="75"/>
        <v>9039925.7500000037</v>
      </c>
      <c r="AH69" s="24"/>
    </row>
    <row r="70" spans="1:34" s="26" customFormat="1" ht="11.25">
      <c r="AH70" s="28"/>
    </row>
    <row r="71" spans="1:34" s="25" customFormat="1" ht="12" customHeight="1">
      <c r="O71" s="7"/>
      <c r="AH71" s="27"/>
    </row>
  </sheetData>
  <sheetProtection selectLockedCells="1" selectUnlockedCells="1"/>
  <mergeCells count="83">
    <mergeCell ref="S5:S6"/>
    <mergeCell ref="B2:B6"/>
    <mergeCell ref="C2:AG2"/>
    <mergeCell ref="C3:K4"/>
    <mergeCell ref="L3:AG3"/>
    <mergeCell ref="L4:S4"/>
    <mergeCell ref="T4:V4"/>
    <mergeCell ref="X4:AG4"/>
    <mergeCell ref="C5:F5"/>
    <mergeCell ref="G5:G6"/>
    <mergeCell ref="H5:H6"/>
    <mergeCell ref="I5:I6"/>
    <mergeCell ref="J5:J6"/>
    <mergeCell ref="K5:K6"/>
    <mergeCell ref="L5:O5"/>
    <mergeCell ref="P5:R5"/>
    <mergeCell ref="AG5:AG6"/>
    <mergeCell ref="T5:T6"/>
    <mergeCell ref="U5:U6"/>
    <mergeCell ref="V5:V6"/>
    <mergeCell ref="W5:W6"/>
    <mergeCell ref="X5:Z5"/>
    <mergeCell ref="AA5:AA6"/>
    <mergeCell ref="AB5:AB6"/>
    <mergeCell ref="AC5:AC6"/>
    <mergeCell ref="AD5:AD6"/>
    <mergeCell ref="AE5:AE6"/>
    <mergeCell ref="AF5:AF6"/>
    <mergeCell ref="S41:S42"/>
    <mergeCell ref="B38:B42"/>
    <mergeCell ref="C38:AG38"/>
    <mergeCell ref="C39:K40"/>
    <mergeCell ref="L39:AG39"/>
    <mergeCell ref="L40:S40"/>
    <mergeCell ref="T40:V40"/>
    <mergeCell ref="X40:AG40"/>
    <mergeCell ref="C41:F41"/>
    <mergeCell ref="G41:G42"/>
    <mergeCell ref="H41:H42"/>
    <mergeCell ref="I41:I42"/>
    <mergeCell ref="J41:J42"/>
    <mergeCell ref="K41:K42"/>
    <mergeCell ref="L41:O41"/>
    <mergeCell ref="P41:R41"/>
    <mergeCell ref="AG41:AG42"/>
    <mergeCell ref="T41:T42"/>
    <mergeCell ref="U41:U42"/>
    <mergeCell ref="V41:V42"/>
    <mergeCell ref="W41:W42"/>
    <mergeCell ref="X41:Z41"/>
    <mergeCell ref="AA41:AA42"/>
    <mergeCell ref="AB41:AB42"/>
    <mergeCell ref="AC41:AC42"/>
    <mergeCell ref="AD41:AD42"/>
    <mergeCell ref="AE41:AE42"/>
    <mergeCell ref="AF41:AF42"/>
    <mergeCell ref="B63:B66"/>
    <mergeCell ref="C63:AG63"/>
    <mergeCell ref="C64:K64"/>
    <mergeCell ref="L64:S64"/>
    <mergeCell ref="T64:V64"/>
    <mergeCell ref="X64:AG64"/>
    <mergeCell ref="C65:F65"/>
    <mergeCell ref="G65:G66"/>
    <mergeCell ref="H65:H66"/>
    <mergeCell ref="I65:I66"/>
    <mergeCell ref="AB65:AB66"/>
    <mergeCell ref="J65:J66"/>
    <mergeCell ref="K65:K66"/>
    <mergeCell ref="L65:O65"/>
    <mergeCell ref="P65:R65"/>
    <mergeCell ref="S65:S66"/>
    <mergeCell ref="T65:T66"/>
    <mergeCell ref="U65:U66"/>
    <mergeCell ref="V65:V66"/>
    <mergeCell ref="W65:W66"/>
    <mergeCell ref="X65:Z65"/>
    <mergeCell ref="AG65:AG66"/>
    <mergeCell ref="AA65:AA66"/>
    <mergeCell ref="AC65:AC66"/>
    <mergeCell ref="AD65:AD66"/>
    <mergeCell ref="AE65:AE66"/>
    <mergeCell ref="AF65:AF66"/>
  </mergeCells>
  <pageMargins left="0.23622047244094491" right="0.23622047244094491" top="0.23622047244094491" bottom="0.23622047244094491" header="0" footer="0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29.06.2018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2017-10-19T08:42:30Z</cp:lastPrinted>
  <dcterms:created xsi:type="dcterms:W3CDTF">2016-03-23T11:17:13Z</dcterms:created>
  <dcterms:modified xsi:type="dcterms:W3CDTF">2018-07-06T09:31:28Z</dcterms:modified>
</cp:coreProperties>
</file>